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codeName="ThisWorkbook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R:\OnlineData\Budget data\Departmental Statements\2019-20 Budget_May 2019\Online datasets by departments\Online datasets\"/>
    </mc:Choice>
  </mc:AlternateContent>
  <xr:revisionPtr revIDLastSave="0" documentId="13_ncr:1_{8B8217AF-6B3E-4A46-BCBA-54E3498E1D36}" xr6:coauthVersionLast="36" xr6:coauthVersionMax="36" xr10:uidLastSave="{00000000-0000-0000-0000-000000000000}"/>
  <bookViews>
    <workbookView xWindow="-165" yWindow="180" windowWidth="20025" windowHeight="9255" tabRatio="940" xr2:uid="{00000000-000D-0000-FFFF-FFFF00000000}"/>
  </bookViews>
  <sheets>
    <sheet name="op-statement" sheetId="3" r:id="rId1"/>
    <sheet name="bal_sheet" sheetId="39" r:id="rId2"/>
    <sheet name="cash_flows" sheetId="40" r:id="rId3"/>
    <sheet name="equity" sheetId="41" r:id="rId4"/>
    <sheet name="admin_items" sheetId="42" r:id="rId5"/>
    <sheet name="PARL" sheetId="10" state="hidden" r:id="rId6"/>
    <sheet name="VAGO" sheetId="11" state="hidden" r:id="rId7"/>
    <sheet name="DHS-not used" sheetId="13" state="hidden" r:id="rId8"/>
    <sheet name="DTPLI-not used" sheetId="14" state="hidden" r:id="rId9"/>
    <sheet name="TEMPLATE" sheetId="20" state="hidden" r:id="rId10"/>
    <sheet name="S_CONT_OS (MYFR)-dont use" sheetId="29" state="hidden" r:id="rId11"/>
    <sheet name="S_CONT_CF (MYFR)-dont use" sheetId="30" state="hidden" r:id="rId12"/>
    <sheet name="S_CONT_SOCIE (PAST)-dont use" sheetId="31" state="hidden" r:id="rId13"/>
  </sheets>
  <definedNames>
    <definedName name="_Hlk7599112" localSheetId="0">'op-statement'!#REF!</definedName>
    <definedName name="_Hlk7599133" localSheetId="1">bal_sheet!#REF!</definedName>
    <definedName name="_Hlk7599151" localSheetId="2">cash_flows!#REF!</definedName>
    <definedName name="CSV_AIS">#REF!</definedName>
    <definedName name="CSV_BS">#REF!</definedName>
    <definedName name="CSV_CF">#REF!</definedName>
    <definedName name="CSV_OS">#REF!</definedName>
    <definedName name="CSV_SOCIE">#REF!</definedName>
    <definedName name="DELWP_AIS">#REF!</definedName>
    <definedName name="DELWP_BS">#REF!</definedName>
    <definedName name="DELWP_CF">#REF!</definedName>
    <definedName name="DELWP_OS">#REF!</definedName>
    <definedName name="DELWP_POBOS">#REF!</definedName>
    <definedName name="DELWP_SOCIE">#REF!</definedName>
    <definedName name="DET_AIS" localSheetId="4">admin_items!$A$4:$E$32</definedName>
    <definedName name="DET_AIS" localSheetId="1">bal_sheet!#REF!</definedName>
    <definedName name="DET_AIS" localSheetId="2">cash_flows!#REF!</definedName>
    <definedName name="DET_AIS" localSheetId="3">equity!#REF!</definedName>
    <definedName name="DET_AIS">'op-statement'!#REF!</definedName>
    <definedName name="DET_BS" localSheetId="4">admin_items!#REF!</definedName>
    <definedName name="DET_BS" localSheetId="1">bal_sheet!$A$4:$E$33</definedName>
    <definedName name="DET_BS" localSheetId="2">cash_flows!#REF!</definedName>
    <definedName name="DET_BS" localSheetId="3">equity!#REF!</definedName>
    <definedName name="DET_BS">'op-statement'!#REF!</definedName>
    <definedName name="DET_CF" localSheetId="4">admin_items!#REF!</definedName>
    <definedName name="DET_CF" localSheetId="1">bal_sheet!#REF!</definedName>
    <definedName name="DET_CF" localSheetId="2">cash_flows!$A$4:$E$33</definedName>
    <definedName name="DET_CF" localSheetId="3">equity!#REF!</definedName>
    <definedName name="DET_CF">'op-statement'!#REF!</definedName>
    <definedName name="DET_OS" localSheetId="4">admin_items!#REF!</definedName>
    <definedName name="DET_OS" localSheetId="1">bal_sheet!#REF!</definedName>
    <definedName name="DET_OS" localSheetId="2">cash_flows!#REF!</definedName>
    <definedName name="DET_OS" localSheetId="3">equity!#REF!</definedName>
    <definedName name="DET_OS">'op-statement'!$A$4:$E$35</definedName>
    <definedName name="DET_SOCIE" localSheetId="4">admin_items!#REF!</definedName>
    <definedName name="DET_SOCIE" localSheetId="1">bal_sheet!#REF!</definedName>
    <definedName name="DET_SOCIE" localSheetId="2">cash_flows!#REF!</definedName>
    <definedName name="DET_SOCIE" localSheetId="3">equity!$A$4:$E$17</definedName>
    <definedName name="DET_SOCIE">'op-statement'!#REF!</definedName>
    <definedName name="DHHS_AIS">#REF!</definedName>
    <definedName name="DHHS_BS">#REF!</definedName>
    <definedName name="DHHS_CF">#REF!</definedName>
    <definedName name="DHHS_OS">#REF!</definedName>
    <definedName name="DHHS_POBOS">#REF!</definedName>
    <definedName name="DHHS_SOCIE">#REF!</definedName>
    <definedName name="DHS_AIS">'DHS-not used'!$B$180:$F$232</definedName>
    <definedName name="DHS_BS">'DHS-not used'!$B$55:$F$86</definedName>
    <definedName name="DHS_CF">'DHS-not used'!$B$106:$F$140</definedName>
    <definedName name="DHS_OS">'DHS-not used'!$B$7:$F$41</definedName>
    <definedName name="DHS_SOCIE">'DHS-not used'!$B$156:$G$169</definedName>
    <definedName name="DJCS_AIS">#REF!</definedName>
    <definedName name="DJCS_BS">#REF!</definedName>
    <definedName name="DJCS_CF">#REF!</definedName>
    <definedName name="DJCS_OS">#REF!</definedName>
    <definedName name="DJCS_POBOS">#REF!</definedName>
    <definedName name="DJCS_SOCIE">#REF!</definedName>
    <definedName name="DJPR_AIS">#REF!</definedName>
    <definedName name="DJPR_BS">#REF!</definedName>
    <definedName name="DJPR_CF">#REF!</definedName>
    <definedName name="DJPR_OS">#REF!</definedName>
    <definedName name="DJPR_POBOS">#REF!</definedName>
    <definedName name="DJPR_SOCIE">#REF!</definedName>
    <definedName name="DOT_AIS">#REF!</definedName>
    <definedName name="DOT_BS">#REF!</definedName>
    <definedName name="DOT_CF">#REF!</definedName>
    <definedName name="DOT_OS">#REF!</definedName>
    <definedName name="DOT_POBOS">#REF!</definedName>
    <definedName name="DOT_SOCIE">#REF!</definedName>
    <definedName name="DPC_AIS">#REF!</definedName>
    <definedName name="DPC_BS">#REF!</definedName>
    <definedName name="DPC_CF">#REF!</definedName>
    <definedName name="DPC_OS">#REF!</definedName>
    <definedName name="DPC_POBOS">#REF!</definedName>
    <definedName name="DPC_SOCIE">#REF!</definedName>
    <definedName name="DTF_AIS">#REF!</definedName>
    <definedName name="DTF_BS">#REF!</definedName>
    <definedName name="DTF_CF">#REF!</definedName>
    <definedName name="DTF_OS">#REF!</definedName>
    <definedName name="DTF_POBOS">#REF!</definedName>
    <definedName name="DTF_SOCIE">#REF!</definedName>
    <definedName name="DTPLI_AIS">'DTPLI-not used'!$B$182:$F$233</definedName>
    <definedName name="DTPLI_BS">'DTPLI-not used'!$B$55:$F$86</definedName>
    <definedName name="DTPLI_CF">'DTPLI-not used'!$B$106:$F$140</definedName>
    <definedName name="DTPLI_OS">'DTPLI-not used'!$B$7:$F$41</definedName>
    <definedName name="DTPLI_POBOS">'DTPLI-not used'!$B$245:$E$248</definedName>
    <definedName name="DTPLI_SOCIE">'DTPLI-not used'!$B$156:$G$171</definedName>
    <definedName name="PARL_AIS">#REF!</definedName>
    <definedName name="PARL_BS">#REF!</definedName>
    <definedName name="PARL_CF">#REF!</definedName>
    <definedName name="PARL_OS">#REF!</definedName>
    <definedName name="PARL_SOCIE">#REF!</definedName>
    <definedName name="Z_1E22793F_7D54_4538_BCC1_F3E3EFE1C9A8_.wvu.Cols" localSheetId="4" hidden="1">admin_items!#REF!</definedName>
    <definedName name="Z_1E22793F_7D54_4538_BCC1_F3E3EFE1C9A8_.wvu.Cols" localSheetId="1" hidden="1">bal_sheet!#REF!</definedName>
    <definedName name="Z_1E22793F_7D54_4538_BCC1_F3E3EFE1C9A8_.wvu.Cols" localSheetId="2" hidden="1">cash_flows!#REF!</definedName>
    <definedName name="Z_1E22793F_7D54_4538_BCC1_F3E3EFE1C9A8_.wvu.Cols" localSheetId="7" hidden="1">'DHS-not used'!$A:$A</definedName>
    <definedName name="Z_1E22793F_7D54_4538_BCC1_F3E3EFE1C9A8_.wvu.Cols" localSheetId="8" hidden="1">'DTPLI-not used'!$A:$A</definedName>
    <definedName name="Z_1E22793F_7D54_4538_BCC1_F3E3EFE1C9A8_.wvu.Cols" localSheetId="3" hidden="1">equity!#REF!</definedName>
    <definedName name="Z_1E22793F_7D54_4538_BCC1_F3E3EFE1C9A8_.wvu.Cols" localSheetId="0" hidden="1">'op-statement'!#REF!</definedName>
    <definedName name="Z_1E22793F_7D54_4538_BCC1_F3E3EFE1C9A8_.wvu.Rows" localSheetId="4" hidden="1">admin_items!#REF!,admin_items!#REF!,admin_items!#REF!,admin_items!#REF!,admin_items!#REF!,admin_items!#REF!,admin_items!#REF!,admin_items!#REF!,admin_items!#REF!,admin_items!#REF!,admin_items!#REF!,admin_items!#REF!,admin_items!#REF!,admin_items!#REF!,admin_items!#REF!,admin_items!#REF!,admin_items!$25:$25,admin_items!#REF!,admin_items!#REF!,admin_items!#REF!,admin_items!$38:$40</definedName>
    <definedName name="Z_1E22793F_7D54_4538_BCC1_F3E3EFE1C9A8_.wvu.Rows" localSheetId="1" hidden="1">bal_sheet!#REF!,bal_sheet!#REF!,bal_sheet!#REF!,bal_sheet!#REF!,bal_sheet!#REF!,bal_sheet!#REF!,bal_sheet!#REF!,bal_sheet!#REF!,bal_sheet!#REF!,bal_sheet!#REF!,bal_sheet!#REF!,bal_sheet!#REF!,bal_sheet!#REF!,bal_sheet!#REF!,bal_sheet!#REF!,bal_sheet!#REF!,bal_sheet!#REF!,bal_sheet!#REF!,bal_sheet!#REF!,bal_sheet!#REF!,bal_sheet!#REF!</definedName>
    <definedName name="Z_1E22793F_7D54_4538_BCC1_F3E3EFE1C9A8_.wvu.Rows" localSheetId="2" hidden="1">cash_flows!#REF!,cash_flows!#REF!,cash_flows!#REF!,cash_flows!#REF!,cash_flows!#REF!,cash_flows!#REF!,cash_flows!#REF!,cash_flows!#REF!,cash_flows!#REF!,cash_flows!#REF!,cash_flows!#REF!,cash_flows!#REF!,cash_flows!#REF!,cash_flows!#REF!,cash_flows!#REF!,cash_flows!#REF!,cash_flows!#REF!,cash_flows!#REF!,cash_flows!#REF!,cash_flows!#REF!,cash_flows!#REF!</definedName>
    <definedName name="Z_1E22793F_7D54_4538_BCC1_F3E3EFE1C9A8_.wvu.Rows" localSheetId="7" hidden="1">'DHS-not used'!$30:$30,'DHS-not used'!$36:$36,'DHS-not used'!$38:$38,'DHS-not used'!$63:$63,'DHS-not used'!$69:$70,'DHS-not used'!$79:$79,'DHS-not used'!$113:$114,'DHS-not used'!$121:$121,'DHS-not used'!$130:$130,'DHS-not used'!$136:$136,'DHS-not used'!$167:$169,'DHS-not used'!$183:$185,'DHS-not used'!$188:$188,'DHS-not used'!$194:$194,'DHS-not used'!$197:$198,'DHS-not used'!$204:$204,'DHS-not used'!$207:$211,'DHS-not used'!$220:$223,'DHS-not used'!$227:$228,'DHS-not used'!$230:$230</definedName>
    <definedName name="Z_1E22793F_7D54_4538_BCC1_F3E3EFE1C9A8_.wvu.Rows" localSheetId="8" hidden="1">'DTPLI-not used'!$113:$114,'DTPLI-not used'!$121:$121,'DTPLI-not used'!$136:$136,'DTPLI-not used'!$164:$165,'DTPLI-not used'!$169:$171,'DTPLI-not used'!$186:$187,'DTPLI-not used'!$190:$190,'DTPLI-not used'!$198:$199,'DTPLI-not used'!$203:$203,'DTPLI-not used'!$205:$205,'DTPLI-not used'!$208:$213,'DTPLI-not used'!$220:$224,'DTPLI-not used'!$229:$231</definedName>
    <definedName name="Z_1E22793F_7D54_4538_BCC1_F3E3EFE1C9A8_.wvu.Rows" localSheetId="3" hidden="1">equity!#REF!,equity!#REF!,equity!#REF!,equity!#REF!,equity!#REF!,equity!#REF!,equity!#REF!,equity!#REF!,equity!#REF!,equity!#REF!,equity!#REF!,equity!#REF!,equity!#REF!,equity!#REF!,equity!#REF!,equity!#REF!,equity!#REF!,equity!#REF!,equity!#REF!,equity!#REF!,equity!$23:$25</definedName>
    <definedName name="Z_1E22793F_7D54_4538_BCC1_F3E3EFE1C9A8_.wvu.Rows" localSheetId="0" hidden="1">'op-statement'!#REF!,'op-statement'!#REF!,'op-statement'!#REF!,'op-statement'!$32:$32,'op-statement'!#REF!,'op-statement'!#REF!,'op-statement'!#REF!,'op-statement'!#REF!,'op-statement'!#REF!,'op-statement'!#REF!,'op-statement'!#REF!,'op-statement'!#REF!,'op-statement'!#REF!,'op-statement'!#REF!,'op-statement'!#REF!,'op-statement'!#REF!,'op-statement'!#REF!,'op-statement'!#REF!,'op-statement'!#REF!,'op-statement'!#REF!,'op-statement'!#REF!</definedName>
    <definedName name="Z_1E22793F_7D54_4538_BCC1_F3E3EFE1C9A8_.wvu.Rows" localSheetId="5" hidden="1">PARL!$120:$120</definedName>
    <definedName name="Z_EE1B9ABB_D7B1_405E_A356_6F285B44F46A_.wvu.Cols" localSheetId="4" hidden="1">admin_items!#REF!</definedName>
    <definedName name="Z_EE1B9ABB_D7B1_405E_A356_6F285B44F46A_.wvu.Cols" localSheetId="1" hidden="1">bal_sheet!#REF!</definedName>
    <definedName name="Z_EE1B9ABB_D7B1_405E_A356_6F285B44F46A_.wvu.Cols" localSheetId="2" hidden="1">cash_flows!#REF!</definedName>
    <definedName name="Z_EE1B9ABB_D7B1_405E_A356_6F285B44F46A_.wvu.Cols" localSheetId="7" hidden="1">'DHS-not used'!$A:$A</definedName>
    <definedName name="Z_EE1B9ABB_D7B1_405E_A356_6F285B44F46A_.wvu.Cols" localSheetId="8" hidden="1">'DTPLI-not used'!$A:$A</definedName>
    <definedName name="Z_EE1B9ABB_D7B1_405E_A356_6F285B44F46A_.wvu.Cols" localSheetId="3" hidden="1">equity!#REF!</definedName>
    <definedName name="Z_EE1B9ABB_D7B1_405E_A356_6F285B44F46A_.wvu.Cols" localSheetId="0" hidden="1">'op-statement'!#REF!</definedName>
    <definedName name="Z_EE1B9ABB_D7B1_405E_A356_6F285B44F46A_.wvu.Rows" localSheetId="4" hidden="1">admin_items!#REF!,admin_items!#REF!,admin_items!#REF!,admin_items!#REF!,admin_items!#REF!,admin_items!#REF!,admin_items!#REF!,admin_items!#REF!,admin_items!#REF!,admin_items!#REF!,admin_items!#REF!,admin_items!#REF!,admin_items!#REF!,admin_items!#REF!,admin_items!#REF!,admin_items!#REF!,admin_items!$25:$25,admin_items!#REF!,admin_items!#REF!,admin_items!#REF!,admin_items!$38:$40</definedName>
    <definedName name="Z_EE1B9ABB_D7B1_405E_A356_6F285B44F46A_.wvu.Rows" localSheetId="1" hidden="1">bal_sheet!#REF!,bal_sheet!#REF!,bal_sheet!#REF!,bal_sheet!#REF!,bal_sheet!#REF!,bal_sheet!#REF!,bal_sheet!#REF!,bal_sheet!#REF!,bal_sheet!#REF!,bal_sheet!#REF!,bal_sheet!#REF!,bal_sheet!#REF!,bal_sheet!#REF!,bal_sheet!#REF!,bal_sheet!#REF!,bal_sheet!#REF!,bal_sheet!#REF!,bal_sheet!#REF!,bal_sheet!#REF!,bal_sheet!#REF!,bal_sheet!#REF!</definedName>
    <definedName name="Z_EE1B9ABB_D7B1_405E_A356_6F285B44F46A_.wvu.Rows" localSheetId="2" hidden="1">cash_flows!#REF!,cash_flows!#REF!,cash_flows!#REF!,cash_flows!#REF!,cash_flows!#REF!,cash_flows!#REF!,cash_flows!#REF!,cash_flows!#REF!,cash_flows!#REF!,cash_flows!#REF!,cash_flows!#REF!,cash_flows!#REF!,cash_flows!#REF!,cash_flows!#REF!,cash_flows!#REF!,cash_flows!#REF!,cash_flows!#REF!,cash_flows!#REF!,cash_flows!#REF!,cash_flows!#REF!,cash_flows!#REF!</definedName>
    <definedName name="Z_EE1B9ABB_D7B1_405E_A356_6F285B44F46A_.wvu.Rows" localSheetId="7" hidden="1">'DHS-not used'!$30:$30,'DHS-not used'!$36:$36,'DHS-not used'!$38:$38,'DHS-not used'!$63:$63,'DHS-not used'!$69:$70,'DHS-not used'!$79:$79,'DHS-not used'!$113:$114,'DHS-not used'!$121:$121,'DHS-not used'!$130:$130,'DHS-not used'!$136:$136,'DHS-not used'!$167:$169,'DHS-not used'!$183:$185,'DHS-not used'!$188:$188,'DHS-not used'!$194:$194,'DHS-not used'!$197:$198,'DHS-not used'!$204:$204,'DHS-not used'!$207:$211,'DHS-not used'!$220:$223,'DHS-not used'!$227:$228,'DHS-not used'!$230:$230</definedName>
    <definedName name="Z_EE1B9ABB_D7B1_405E_A356_6F285B44F46A_.wvu.Rows" localSheetId="8" hidden="1">'DTPLI-not used'!$113:$114,'DTPLI-not used'!$121:$121,'DTPLI-not used'!$136:$136,'DTPLI-not used'!$164:$165,'DTPLI-not used'!$169:$171,'DTPLI-not used'!$186:$187,'DTPLI-not used'!$190:$190,'DTPLI-not used'!$198:$199,'DTPLI-not used'!$203:$203,'DTPLI-not used'!$205:$205,'DTPLI-not used'!$208:$213,'DTPLI-not used'!$220:$224,'DTPLI-not used'!$229:$231</definedName>
    <definedName name="Z_EE1B9ABB_D7B1_405E_A356_6F285B44F46A_.wvu.Rows" localSheetId="3" hidden="1">equity!#REF!,equity!#REF!,equity!#REF!,equity!#REF!,equity!#REF!,equity!#REF!,equity!#REF!,equity!#REF!,equity!#REF!,equity!#REF!,equity!#REF!,equity!#REF!,equity!#REF!,equity!#REF!,equity!#REF!,equity!#REF!,equity!#REF!,equity!#REF!,equity!#REF!,equity!#REF!,equity!$23:$25</definedName>
    <definedName name="Z_EE1B9ABB_D7B1_405E_A356_6F285B44F46A_.wvu.Rows" localSheetId="0" hidden="1">'op-statement'!#REF!,'op-statement'!#REF!,'op-statement'!#REF!,'op-statement'!$32:$32,'op-statement'!#REF!,'op-statement'!#REF!,'op-statement'!#REF!,'op-statement'!#REF!,'op-statement'!#REF!,'op-statement'!#REF!,'op-statement'!#REF!,'op-statement'!#REF!,'op-statement'!#REF!,'op-statement'!#REF!,'op-statement'!#REF!,'op-statement'!#REF!,'op-statement'!#REF!,'op-statement'!#REF!,'op-statement'!#REF!,'op-statement'!#REF!,'op-statement'!#REF!</definedName>
    <definedName name="Z_EE1B9ABB_D7B1_405E_A356_6F285B44F46A_.wvu.Rows" localSheetId="5" hidden="1">PARL!$120:$120</definedName>
    <definedName name="Z_F6B49FAF_203A_426E_B1C9_32AE11D2EFF1_.wvu.Cols" localSheetId="4" hidden="1">admin_items!#REF!</definedName>
    <definedName name="Z_F6B49FAF_203A_426E_B1C9_32AE11D2EFF1_.wvu.Cols" localSheetId="1" hidden="1">bal_sheet!#REF!</definedName>
    <definedName name="Z_F6B49FAF_203A_426E_B1C9_32AE11D2EFF1_.wvu.Cols" localSheetId="2" hidden="1">cash_flows!#REF!</definedName>
    <definedName name="Z_F6B49FAF_203A_426E_B1C9_32AE11D2EFF1_.wvu.Cols" localSheetId="7" hidden="1">'DHS-not used'!$A:$A</definedName>
    <definedName name="Z_F6B49FAF_203A_426E_B1C9_32AE11D2EFF1_.wvu.Cols" localSheetId="8" hidden="1">'DTPLI-not used'!$A:$A</definedName>
    <definedName name="Z_F6B49FAF_203A_426E_B1C9_32AE11D2EFF1_.wvu.Cols" localSheetId="3" hidden="1">equity!#REF!</definedName>
    <definedName name="Z_F6B49FAF_203A_426E_B1C9_32AE11D2EFF1_.wvu.Cols" localSheetId="0" hidden="1">'op-statement'!#REF!</definedName>
    <definedName name="Z_F6B49FAF_203A_426E_B1C9_32AE11D2EFF1_.wvu.Rows" localSheetId="4" hidden="1">admin_items!#REF!,admin_items!#REF!,admin_items!#REF!,admin_items!#REF!,admin_items!#REF!,admin_items!#REF!,admin_items!#REF!,admin_items!#REF!,admin_items!#REF!,admin_items!#REF!,admin_items!#REF!,admin_items!#REF!,admin_items!#REF!,admin_items!#REF!,admin_items!#REF!,admin_items!#REF!,admin_items!$25:$25,admin_items!#REF!,admin_items!#REF!,admin_items!#REF!,admin_items!$38:$40</definedName>
    <definedName name="Z_F6B49FAF_203A_426E_B1C9_32AE11D2EFF1_.wvu.Rows" localSheetId="1" hidden="1">bal_sheet!#REF!,bal_sheet!#REF!,bal_sheet!#REF!,bal_sheet!#REF!,bal_sheet!#REF!,bal_sheet!#REF!,bal_sheet!#REF!,bal_sheet!#REF!,bal_sheet!#REF!,bal_sheet!#REF!,bal_sheet!#REF!,bal_sheet!#REF!,bal_sheet!#REF!,bal_sheet!#REF!,bal_sheet!#REF!,bal_sheet!#REF!,bal_sheet!#REF!,bal_sheet!#REF!,bal_sheet!#REF!,bal_sheet!#REF!,bal_sheet!#REF!</definedName>
    <definedName name="Z_F6B49FAF_203A_426E_B1C9_32AE11D2EFF1_.wvu.Rows" localSheetId="2" hidden="1">cash_flows!#REF!,cash_flows!#REF!,cash_flows!#REF!,cash_flows!#REF!,cash_flows!#REF!,cash_flows!#REF!,cash_flows!#REF!,cash_flows!#REF!,cash_flows!#REF!,cash_flows!#REF!,cash_flows!#REF!,cash_flows!#REF!,cash_flows!#REF!,cash_flows!#REF!,cash_flows!#REF!,cash_flows!#REF!,cash_flows!#REF!,cash_flows!#REF!,cash_flows!#REF!,cash_flows!#REF!,cash_flows!#REF!</definedName>
    <definedName name="Z_F6B49FAF_203A_426E_B1C9_32AE11D2EFF1_.wvu.Rows" localSheetId="7" hidden="1">'DHS-not used'!$30:$30,'DHS-not used'!$36:$36,'DHS-not used'!$38:$38,'DHS-not used'!$63:$63,'DHS-not used'!$69:$70,'DHS-not used'!$79:$79,'DHS-not used'!$113:$114,'DHS-not used'!$121:$121,'DHS-not used'!$130:$130,'DHS-not used'!$136:$136,'DHS-not used'!$167:$169,'DHS-not used'!$183:$185,'DHS-not used'!$188:$188,'DHS-not used'!$194:$194,'DHS-not used'!$197:$198,'DHS-not used'!$204:$204,'DHS-not used'!$207:$211,'DHS-not used'!$220:$223,'DHS-not used'!$227:$228,'DHS-not used'!$230:$230</definedName>
    <definedName name="Z_F6B49FAF_203A_426E_B1C9_32AE11D2EFF1_.wvu.Rows" localSheetId="8" hidden="1">'DTPLI-not used'!$113:$114,'DTPLI-not used'!$121:$121,'DTPLI-not used'!$136:$136,'DTPLI-not used'!$164:$165,'DTPLI-not used'!$169:$171,'DTPLI-not used'!$186:$187,'DTPLI-not used'!$190:$190,'DTPLI-not used'!$198:$199,'DTPLI-not used'!$203:$203,'DTPLI-not used'!$205:$205,'DTPLI-not used'!$208:$213,'DTPLI-not used'!$220:$224,'DTPLI-not used'!$229:$231</definedName>
    <definedName name="Z_F6B49FAF_203A_426E_B1C9_32AE11D2EFF1_.wvu.Rows" localSheetId="3" hidden="1">equity!#REF!,equity!#REF!,equity!#REF!,equity!#REF!,equity!#REF!,equity!#REF!,equity!#REF!,equity!#REF!,equity!#REF!,equity!#REF!,equity!#REF!,equity!#REF!,equity!#REF!,equity!#REF!,equity!#REF!,equity!#REF!,equity!#REF!,equity!#REF!,equity!#REF!,equity!#REF!,equity!$23:$25</definedName>
    <definedName name="Z_F6B49FAF_203A_426E_B1C9_32AE11D2EFF1_.wvu.Rows" localSheetId="0" hidden="1">'op-statement'!#REF!,'op-statement'!#REF!,'op-statement'!#REF!,'op-statement'!$32:$32,'op-statement'!#REF!,'op-statement'!#REF!,'op-statement'!#REF!,'op-statement'!#REF!,'op-statement'!#REF!,'op-statement'!#REF!,'op-statement'!#REF!,'op-statement'!#REF!,'op-statement'!#REF!,'op-statement'!#REF!,'op-statement'!#REF!,'op-statement'!#REF!,'op-statement'!#REF!,'op-statement'!#REF!,'op-statement'!#REF!,'op-statement'!#REF!,'op-statement'!#REF!</definedName>
    <definedName name="Z_F6B49FAF_203A_426E_B1C9_32AE11D2EFF1_.wvu.Rows" localSheetId="5" hidden="1">PARL!$120:$120</definedName>
  </definedNames>
  <calcPr calcId="191029"/>
  <customWorkbookViews>
    <customWorkbookView name="Kent Alisen - Personal View" guid="{F6B49FAF-203A-426E-B1C9-32AE11D2EFF1}" mergeInterval="0" personalView="1" maximized="1" yWindow="-4" windowWidth="1680" windowHeight="868" tabRatio="901" activeSheetId="2"/>
    <customWorkbookView name="Leigh Anlezark - Personal View" guid="{EE1B9ABB-D7B1-405E-A356-6F285B44F46A}" mergeInterval="0" personalView="1" maximized="1" windowWidth="1600" windowHeight="1014" tabRatio="901" activeSheetId="7"/>
    <customWorkbookView name="David Du - Personal View" guid="{1E22793F-7D54-4538-BCC1-F3E3EFE1C9A8}" mergeInterval="0" personalView="1" maximized="1" windowWidth="1920" windowHeight="755" tabRatio="9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126" i="14" l="1"/>
  <c r="E110" i="14"/>
  <c r="E213" i="14"/>
  <c r="E212" i="14"/>
  <c r="E211" i="14"/>
  <c r="E210" i="14"/>
  <c r="E83" i="14"/>
  <c r="E86" i="14" s="1"/>
  <c r="E139" i="14"/>
  <c r="E167" i="14"/>
  <c r="E166" i="14"/>
  <c r="C166" i="14"/>
  <c r="D167" i="14"/>
  <c r="D165" i="13"/>
  <c r="F164" i="13"/>
  <c r="E164" i="13"/>
  <c r="C164" i="13"/>
  <c r="E212" i="13"/>
  <c r="C167" i="14"/>
  <c r="E36" i="14"/>
  <c r="E39" i="14"/>
  <c r="E38" i="14"/>
  <c r="E37" i="14"/>
  <c r="E133" i="13"/>
  <c r="E135" i="13"/>
  <c r="E129" i="13"/>
  <c r="E127" i="13"/>
  <c r="E126" i="13"/>
  <c r="E121" i="13"/>
  <c r="E119" i="13"/>
  <c r="E118" i="13"/>
  <c r="E113" i="13"/>
  <c r="E111" i="13"/>
  <c r="E133" i="14"/>
  <c r="E135" i="14"/>
  <c r="E134" i="14"/>
  <c r="E130" i="14"/>
  <c r="E129" i="14"/>
  <c r="E127" i="14"/>
  <c r="E122" i="14"/>
  <c r="E121" i="14"/>
  <c r="E119" i="14"/>
  <c r="E118" i="14"/>
  <c r="E113" i="14"/>
  <c r="E115" i="14"/>
  <c r="E112" i="14"/>
  <c r="E111" i="14"/>
  <c r="F85" i="14"/>
  <c r="E85" i="14"/>
  <c r="F83" i="14"/>
  <c r="F86" i="14" s="1"/>
  <c r="E139" i="13"/>
  <c r="F85" i="13"/>
  <c r="F84" i="13"/>
  <c r="F83" i="13"/>
  <c r="F86" i="13" s="1"/>
  <c r="E85" i="13"/>
  <c r="E84" i="13"/>
  <c r="E83" i="13"/>
  <c r="E86" i="13" s="1"/>
  <c r="J86" i="13" s="1"/>
  <c r="E36" i="13"/>
  <c r="E210" i="13"/>
  <c r="E211" i="13"/>
  <c r="E209" i="13"/>
  <c r="E203" i="13"/>
  <c r="E204" i="13"/>
  <c r="E202" i="13"/>
  <c r="E195" i="13"/>
  <c r="E196" i="13"/>
  <c r="E197" i="13"/>
  <c r="E198" i="13"/>
  <c r="E194" i="13"/>
  <c r="E187" i="13"/>
  <c r="E188" i="13"/>
  <c r="E189" i="13"/>
  <c r="E186" i="13"/>
  <c r="E205" i="14"/>
  <c r="E204" i="14"/>
  <c r="E203" i="14"/>
  <c r="E199" i="14"/>
  <c r="E198" i="14"/>
  <c r="E195" i="14"/>
  <c r="E197" i="14"/>
  <c r="E196" i="14"/>
  <c r="E186" i="14"/>
  <c r="E187" i="14"/>
  <c r="E188" i="14"/>
  <c r="E189" i="14"/>
  <c r="E190" i="14"/>
  <c r="E191" i="14"/>
  <c r="E185" i="14"/>
  <c r="F195" i="14"/>
  <c r="E247" i="14"/>
  <c r="E248" i="14" s="1"/>
  <c r="D247" i="14"/>
  <c r="D255" i="14" s="1"/>
  <c r="C247" i="14"/>
  <c r="E128" i="14"/>
  <c r="E131" i="14" s="1"/>
  <c r="J131" i="14" s="1"/>
  <c r="E120" i="14"/>
  <c r="E114" i="14"/>
  <c r="E134" i="13"/>
  <c r="E128" i="13"/>
  <c r="E130" i="13"/>
  <c r="E120" i="13"/>
  <c r="E122" i="13"/>
  <c r="E112" i="13"/>
  <c r="E114" i="13"/>
  <c r="E115" i="13"/>
  <c r="E110" i="13"/>
  <c r="E31" i="14"/>
  <c r="E32" i="14"/>
  <c r="E29" i="14"/>
  <c r="E21" i="14"/>
  <c r="E22" i="14"/>
  <c r="E23" i="14"/>
  <c r="E24" i="14"/>
  <c r="E25" i="14"/>
  <c r="E20" i="14"/>
  <c r="E12" i="14"/>
  <c r="E13" i="14"/>
  <c r="E14" i="14"/>
  <c r="E15" i="14"/>
  <c r="E16" i="14"/>
  <c r="E17" i="14"/>
  <c r="E11" i="14"/>
  <c r="E31" i="13"/>
  <c r="E32" i="13"/>
  <c r="E38" i="13"/>
  <c r="E37" i="13"/>
  <c r="E29" i="13"/>
  <c r="E21" i="13"/>
  <c r="E22" i="13"/>
  <c r="E23" i="13"/>
  <c r="E24" i="13"/>
  <c r="E25" i="13"/>
  <c r="E20" i="13"/>
  <c r="E12" i="13"/>
  <c r="E13" i="13"/>
  <c r="E14" i="13"/>
  <c r="E15" i="13"/>
  <c r="E16" i="13"/>
  <c r="E17" i="13"/>
  <c r="E11" i="13"/>
  <c r="E39" i="13"/>
  <c r="E40" i="13"/>
  <c r="E40" i="14"/>
  <c r="E123" i="14"/>
  <c r="J123" i="14" s="1"/>
  <c r="E116" i="14"/>
  <c r="J116" i="14" s="1"/>
  <c r="E116" i="13"/>
  <c r="J116" i="13"/>
  <c r="D229" i="14"/>
  <c r="D230" i="14"/>
  <c r="D231" i="14"/>
  <c r="D228" i="14"/>
  <c r="D232" i="14" s="1"/>
  <c r="C229" i="14"/>
  <c r="C230" i="14"/>
  <c r="C231" i="14"/>
  <c r="C228" i="14"/>
  <c r="C232" i="14" s="1"/>
  <c r="D219" i="14"/>
  <c r="D220" i="14"/>
  <c r="D221" i="14"/>
  <c r="D222" i="14"/>
  <c r="D223" i="14"/>
  <c r="D224" i="14"/>
  <c r="D218" i="14"/>
  <c r="D225" i="14" s="1"/>
  <c r="I225" i="14" s="1"/>
  <c r="C219" i="14"/>
  <c r="C220" i="14"/>
  <c r="C221" i="14"/>
  <c r="C222" i="14"/>
  <c r="C223" i="14"/>
  <c r="C224" i="14"/>
  <c r="C218" i="14"/>
  <c r="D211" i="14"/>
  <c r="O211" i="14" s="1"/>
  <c r="D212" i="14"/>
  <c r="O212" i="14" s="1"/>
  <c r="D213" i="14"/>
  <c r="D210" i="14"/>
  <c r="C211" i="14"/>
  <c r="C212" i="14"/>
  <c r="C213" i="14"/>
  <c r="C210" i="14"/>
  <c r="D204" i="14"/>
  <c r="O204" i="14" s="1"/>
  <c r="D205" i="14"/>
  <c r="O205" i="14" s="1"/>
  <c r="D203" i="14"/>
  <c r="C205" i="14"/>
  <c r="C203" i="14"/>
  <c r="C206" i="14" s="1"/>
  <c r="H206" i="14" s="1"/>
  <c r="C204" i="14"/>
  <c r="D196" i="14"/>
  <c r="D197" i="14"/>
  <c r="D198" i="14"/>
  <c r="D195" i="14"/>
  <c r="O195" i="14" s="1"/>
  <c r="D199" i="14"/>
  <c r="C196" i="14"/>
  <c r="C197" i="14"/>
  <c r="C198" i="14"/>
  <c r="C195" i="14" s="1"/>
  <c r="C200" i="14" s="1"/>
  <c r="H200" i="14" s="1"/>
  <c r="C199" i="14"/>
  <c r="D186" i="14"/>
  <c r="O186" i="14" s="1"/>
  <c r="D187" i="14"/>
  <c r="O187" i="14" s="1"/>
  <c r="D188" i="14"/>
  <c r="O188" i="14" s="1"/>
  <c r="D189" i="14"/>
  <c r="D190" i="14"/>
  <c r="O190" i="14" s="1"/>
  <c r="D191" i="14"/>
  <c r="D185" i="14"/>
  <c r="C186" i="14"/>
  <c r="C187" i="14"/>
  <c r="C188" i="14"/>
  <c r="C189" i="14"/>
  <c r="C190" i="14"/>
  <c r="C191" i="14"/>
  <c r="C185" i="14"/>
  <c r="C192" i="14" s="1"/>
  <c r="D228" i="13"/>
  <c r="O228" i="13" s="1"/>
  <c r="D229" i="13"/>
  <c r="D230" i="13"/>
  <c r="D227" i="13"/>
  <c r="D231" i="13" s="1"/>
  <c r="I231" i="13" s="1"/>
  <c r="C228" i="13"/>
  <c r="C229" i="13"/>
  <c r="C230" i="13"/>
  <c r="C227" i="13"/>
  <c r="C231" i="13" s="1"/>
  <c r="D218" i="13"/>
  <c r="D219" i="13"/>
  <c r="D220" i="13"/>
  <c r="D221" i="13"/>
  <c r="O221" i="13" s="1"/>
  <c r="D222" i="13"/>
  <c r="O222" i="13" s="1"/>
  <c r="D223" i="13"/>
  <c r="D217" i="13"/>
  <c r="C218" i="13"/>
  <c r="C219" i="13"/>
  <c r="C220" i="13"/>
  <c r="C221" i="13"/>
  <c r="C222" i="13"/>
  <c r="C223" i="13"/>
  <c r="C217" i="13"/>
  <c r="D210" i="13"/>
  <c r="O210" i="13" s="1"/>
  <c r="D211" i="13"/>
  <c r="O211" i="13" s="1"/>
  <c r="D212" i="13"/>
  <c r="O212" i="13" s="1"/>
  <c r="D209" i="13"/>
  <c r="C210" i="13"/>
  <c r="C211" i="13"/>
  <c r="C212" i="13"/>
  <c r="C209" i="13"/>
  <c r="D203" i="13"/>
  <c r="O203" i="13" s="1"/>
  <c r="D204" i="13"/>
  <c r="O204" i="13" s="1"/>
  <c r="D202" i="13"/>
  <c r="D205" i="13" s="1"/>
  <c r="C203" i="13"/>
  <c r="C204" i="13"/>
  <c r="C202" i="13"/>
  <c r="C205" i="13" s="1"/>
  <c r="H205" i="13" s="1"/>
  <c r="D194" i="13"/>
  <c r="D193" i="13" s="1"/>
  <c r="D195" i="13"/>
  <c r="D196" i="13"/>
  <c r="O196" i="13" s="1"/>
  <c r="D197" i="13"/>
  <c r="O197" i="13" s="1"/>
  <c r="D198" i="13"/>
  <c r="C194" i="13"/>
  <c r="C193" i="13"/>
  <c r="C195" i="13"/>
  <c r="C196" i="13"/>
  <c r="C197" i="13"/>
  <c r="C198" i="13"/>
  <c r="D184" i="13"/>
  <c r="O184" i="13" s="1"/>
  <c r="D185" i="13"/>
  <c r="D186" i="13"/>
  <c r="D187" i="13"/>
  <c r="O187" i="13" s="1"/>
  <c r="D188" i="13"/>
  <c r="O188" i="13" s="1"/>
  <c r="D189" i="13"/>
  <c r="O189" i="13" s="1"/>
  <c r="D183" i="13"/>
  <c r="C184" i="13"/>
  <c r="C185" i="13"/>
  <c r="C186" i="13"/>
  <c r="C187" i="13"/>
  <c r="C188" i="13"/>
  <c r="C189" i="13"/>
  <c r="C183" i="13"/>
  <c r="C190" i="13" s="1"/>
  <c r="H190" i="13" s="1"/>
  <c r="C199" i="13"/>
  <c r="H199" i="13"/>
  <c r="F230" i="13"/>
  <c r="E230" i="13"/>
  <c r="O230" i="13"/>
  <c r="F229" i="13"/>
  <c r="E229" i="13"/>
  <c r="O229" i="13"/>
  <c r="F228" i="13"/>
  <c r="E228" i="13"/>
  <c r="F227" i="13"/>
  <c r="F231" i="13" s="1"/>
  <c r="K231" i="13" s="1"/>
  <c r="E227" i="13"/>
  <c r="E231" i="13" s="1"/>
  <c r="J231" i="13" s="1"/>
  <c r="H231" i="13"/>
  <c r="F223" i="13"/>
  <c r="E223" i="13"/>
  <c r="O223" i="13"/>
  <c r="F222" i="13"/>
  <c r="E222" i="13"/>
  <c r="F221" i="13"/>
  <c r="E221" i="13"/>
  <c r="F220" i="13"/>
  <c r="E220" i="13"/>
  <c r="O220" i="13"/>
  <c r="F219" i="13"/>
  <c r="E219" i="13"/>
  <c r="O219" i="13"/>
  <c r="F218" i="13"/>
  <c r="E218" i="13"/>
  <c r="O218" i="13"/>
  <c r="F217" i="13"/>
  <c r="F224" i="13" s="1"/>
  <c r="K224" i="13" s="1"/>
  <c r="E217" i="13"/>
  <c r="D224" i="13"/>
  <c r="C224" i="13"/>
  <c r="F212" i="13"/>
  <c r="F211" i="13"/>
  <c r="F210" i="13"/>
  <c r="F209" i="13"/>
  <c r="F213" i="13" s="1"/>
  <c r="E213" i="13"/>
  <c r="D213" i="13"/>
  <c r="O213" i="13" s="1"/>
  <c r="C213" i="13"/>
  <c r="F204" i="13"/>
  <c r="F203" i="13"/>
  <c r="F202" i="13"/>
  <c r="F205" i="13" s="1"/>
  <c r="K205" i="13" s="1"/>
  <c r="E205" i="13"/>
  <c r="J205" i="13" s="1"/>
  <c r="F198" i="13"/>
  <c r="O198" i="13"/>
  <c r="F197" i="13"/>
  <c r="E193" i="13"/>
  <c r="E199" i="13"/>
  <c r="F196" i="13"/>
  <c r="F195" i="13"/>
  <c r="F193" i="13" s="1"/>
  <c r="F199" i="13" s="1"/>
  <c r="K199" i="13" s="1"/>
  <c r="O195" i="13"/>
  <c r="F194" i="13"/>
  <c r="F189" i="13"/>
  <c r="F188" i="13"/>
  <c r="F187" i="13"/>
  <c r="F186" i="13"/>
  <c r="O186" i="13"/>
  <c r="F185" i="13"/>
  <c r="E185" i="13"/>
  <c r="O185" i="13"/>
  <c r="F184" i="13"/>
  <c r="E184" i="13"/>
  <c r="F183" i="13"/>
  <c r="F190" i="13" s="1"/>
  <c r="E183" i="13"/>
  <c r="E190" i="13" s="1"/>
  <c r="D190" i="13"/>
  <c r="D168" i="13"/>
  <c r="G168" i="13" s="1"/>
  <c r="F167" i="13"/>
  <c r="E167" i="13"/>
  <c r="C167" i="13"/>
  <c r="G167" i="13" s="1"/>
  <c r="G165" i="13"/>
  <c r="D162" i="13"/>
  <c r="G162" i="13" s="1"/>
  <c r="F161" i="13"/>
  <c r="E161" i="13"/>
  <c r="C161" i="13"/>
  <c r="D159" i="13"/>
  <c r="G159" i="13" s="1"/>
  <c r="F158" i="13"/>
  <c r="E158" i="13"/>
  <c r="C158" i="13"/>
  <c r="F157" i="13"/>
  <c r="F160" i="13" s="1"/>
  <c r="F166" i="13" s="1"/>
  <c r="F169" i="13" s="1"/>
  <c r="E157" i="13"/>
  <c r="E160" i="13" s="1"/>
  <c r="D157" i="13"/>
  <c r="D160" i="13" s="1"/>
  <c r="C157" i="13"/>
  <c r="C160" i="13" s="1"/>
  <c r="C166" i="13"/>
  <c r="F139" i="13"/>
  <c r="D139" i="13"/>
  <c r="O139" i="13" s="1"/>
  <c r="C139" i="13"/>
  <c r="H139" i="13"/>
  <c r="F136" i="13"/>
  <c r="D136" i="13"/>
  <c r="O136" i="13"/>
  <c r="C136" i="13"/>
  <c r="F135" i="13"/>
  <c r="D135" i="13"/>
  <c r="O135" i="13"/>
  <c r="C135" i="13"/>
  <c r="F134" i="13"/>
  <c r="D134" i="13"/>
  <c r="O134" i="13"/>
  <c r="C134" i="13"/>
  <c r="F133" i="13"/>
  <c r="E137" i="13"/>
  <c r="J137" i="13"/>
  <c r="D133" i="13"/>
  <c r="O133" i="13" s="1"/>
  <c r="C133" i="13"/>
  <c r="F130" i="13"/>
  <c r="D130" i="13"/>
  <c r="O130" i="13" s="1"/>
  <c r="C130" i="13"/>
  <c r="F129" i="13"/>
  <c r="D129" i="13"/>
  <c r="O129" i="13" s="1"/>
  <c r="C129" i="13"/>
  <c r="F128" i="13"/>
  <c r="D128" i="13"/>
  <c r="O128" i="13" s="1"/>
  <c r="C128" i="13"/>
  <c r="F127" i="13"/>
  <c r="D127" i="13"/>
  <c r="O127" i="13" s="1"/>
  <c r="C127" i="13"/>
  <c r="F126" i="13"/>
  <c r="F131" i="13" s="1"/>
  <c r="K131" i="13" s="1"/>
  <c r="E131" i="13"/>
  <c r="J131" i="13"/>
  <c r="D126" i="13"/>
  <c r="C126" i="13"/>
  <c r="C131" i="13" s="1"/>
  <c r="H131" i="13" s="1"/>
  <c r="F122" i="13"/>
  <c r="D122" i="13"/>
  <c r="O122" i="13" s="1"/>
  <c r="C122" i="13"/>
  <c r="F121" i="13"/>
  <c r="D121" i="13"/>
  <c r="C121" i="13"/>
  <c r="F120" i="13"/>
  <c r="D120" i="13"/>
  <c r="O120" i="13" s="1"/>
  <c r="C120" i="13"/>
  <c r="F119" i="13"/>
  <c r="D119" i="13"/>
  <c r="O119" i="13" s="1"/>
  <c r="C119" i="13"/>
  <c r="F118" i="13"/>
  <c r="F123" i="13" s="1"/>
  <c r="K123" i="13" s="1"/>
  <c r="D118" i="13"/>
  <c r="O118" i="13" s="1"/>
  <c r="C118" i="13"/>
  <c r="F115" i="13"/>
  <c r="F114" i="13"/>
  <c r="D114" i="13"/>
  <c r="O114" i="13"/>
  <c r="C114" i="13"/>
  <c r="C115" i="13" s="1"/>
  <c r="F113" i="13"/>
  <c r="D113" i="13"/>
  <c r="C113" i="13"/>
  <c r="F112" i="13"/>
  <c r="D112" i="13"/>
  <c r="O112" i="13" s="1"/>
  <c r="C112" i="13"/>
  <c r="F111" i="13"/>
  <c r="D111" i="13"/>
  <c r="O111" i="13" s="1"/>
  <c r="C111" i="13"/>
  <c r="F110" i="13"/>
  <c r="D110" i="13"/>
  <c r="O110" i="13" s="1"/>
  <c r="C110" i="13"/>
  <c r="D85" i="13"/>
  <c r="C85" i="13"/>
  <c r="D84" i="13"/>
  <c r="C84" i="13"/>
  <c r="D83" i="13"/>
  <c r="D86" i="13" s="1"/>
  <c r="C83" i="13"/>
  <c r="F79" i="13"/>
  <c r="K79" i="13" s="1"/>
  <c r="E79" i="13"/>
  <c r="J79" i="13" s="1"/>
  <c r="D79" i="13"/>
  <c r="C79" i="13"/>
  <c r="D78" i="13"/>
  <c r="C78" i="13"/>
  <c r="F77" i="13"/>
  <c r="E77" i="13"/>
  <c r="D77" i="13"/>
  <c r="C77" i="13"/>
  <c r="F76" i="13"/>
  <c r="F80" i="13" s="1"/>
  <c r="K80" i="13" s="1"/>
  <c r="E76" i="13"/>
  <c r="E80" i="13" s="1"/>
  <c r="J80" i="13" s="1"/>
  <c r="D76" i="13"/>
  <c r="C76" i="13"/>
  <c r="C80" i="13" s="1"/>
  <c r="H80" i="13" s="1"/>
  <c r="F72" i="13"/>
  <c r="E72" i="13"/>
  <c r="D72" i="13"/>
  <c r="C72" i="13"/>
  <c r="F71" i="13"/>
  <c r="E71" i="13"/>
  <c r="D71" i="13"/>
  <c r="C71" i="13"/>
  <c r="F70" i="13"/>
  <c r="E70" i="13"/>
  <c r="D70" i="13"/>
  <c r="C70" i="13"/>
  <c r="F69" i="13"/>
  <c r="E69" i="13"/>
  <c r="D69" i="13"/>
  <c r="C69" i="13"/>
  <c r="D68" i="13"/>
  <c r="C68" i="13"/>
  <c r="F67" i="13"/>
  <c r="E67" i="13"/>
  <c r="D67" i="13"/>
  <c r="C67" i="13"/>
  <c r="F66" i="13"/>
  <c r="F73" i="13" s="1"/>
  <c r="K73" i="13" s="1"/>
  <c r="E66" i="13"/>
  <c r="E73" i="13" s="1"/>
  <c r="J73" i="13" s="1"/>
  <c r="D66" i="13"/>
  <c r="D73" i="13" s="1"/>
  <c r="C66" i="13"/>
  <c r="F63" i="13"/>
  <c r="E63" i="13"/>
  <c r="D63" i="13"/>
  <c r="C63" i="13"/>
  <c r="F62" i="13"/>
  <c r="E62" i="13"/>
  <c r="D62" i="13"/>
  <c r="C62" i="13"/>
  <c r="F61" i="13"/>
  <c r="E61" i="13"/>
  <c r="D61" i="13"/>
  <c r="C61" i="13"/>
  <c r="F60" i="13"/>
  <c r="F64" i="13" s="1"/>
  <c r="K64" i="13" s="1"/>
  <c r="E60" i="13"/>
  <c r="D60" i="13"/>
  <c r="C60" i="13"/>
  <c r="F38" i="13"/>
  <c r="D38" i="13"/>
  <c r="O38" i="13" s="1"/>
  <c r="C38" i="13"/>
  <c r="F37" i="13"/>
  <c r="D37" i="13"/>
  <c r="O37" i="13"/>
  <c r="C37" i="13"/>
  <c r="F36" i="13"/>
  <c r="F40" i="13" s="1"/>
  <c r="K40" i="13" s="1"/>
  <c r="J40" i="13"/>
  <c r="D36" i="13"/>
  <c r="C36" i="13"/>
  <c r="C40" i="13" s="1"/>
  <c r="F32" i="13"/>
  <c r="D32" i="13"/>
  <c r="O32" i="13"/>
  <c r="C32" i="13"/>
  <c r="F31" i="13"/>
  <c r="D31" i="13"/>
  <c r="O31" i="13"/>
  <c r="C31" i="13"/>
  <c r="F30" i="13"/>
  <c r="D30" i="13"/>
  <c r="O30" i="13"/>
  <c r="C30" i="13"/>
  <c r="F29" i="13"/>
  <c r="F33" i="13" s="1"/>
  <c r="K33" i="13" s="1"/>
  <c r="E33" i="13"/>
  <c r="J33" i="13"/>
  <c r="D29" i="13"/>
  <c r="O29" i="13" s="1"/>
  <c r="C29" i="13"/>
  <c r="F25" i="13"/>
  <c r="D25" i="13"/>
  <c r="O25" i="13" s="1"/>
  <c r="C25" i="13"/>
  <c r="F24" i="13"/>
  <c r="D24" i="13"/>
  <c r="O24" i="13" s="1"/>
  <c r="C24" i="13"/>
  <c r="F23" i="13"/>
  <c r="D23" i="13"/>
  <c r="O23" i="13" s="1"/>
  <c r="C23" i="13"/>
  <c r="F22" i="13"/>
  <c r="D22" i="13"/>
  <c r="O22" i="13" s="1"/>
  <c r="C22" i="13"/>
  <c r="F21" i="13"/>
  <c r="D21" i="13"/>
  <c r="O21" i="13" s="1"/>
  <c r="C21" i="13"/>
  <c r="F20" i="13"/>
  <c r="F26" i="13" s="1"/>
  <c r="K26" i="13" s="1"/>
  <c r="E26" i="13"/>
  <c r="J26" i="13" s="1"/>
  <c r="D20" i="13"/>
  <c r="O20" i="13" s="1"/>
  <c r="C20" i="13"/>
  <c r="C26" i="13" s="1"/>
  <c r="H26" i="13" s="1"/>
  <c r="F17" i="13"/>
  <c r="D17" i="13"/>
  <c r="O17" i="13"/>
  <c r="C17" i="13"/>
  <c r="F16" i="13"/>
  <c r="D16" i="13"/>
  <c r="O16" i="13"/>
  <c r="C16" i="13"/>
  <c r="F15" i="13"/>
  <c r="D15" i="13"/>
  <c r="O15" i="13" s="1"/>
  <c r="C15" i="13"/>
  <c r="F14" i="13"/>
  <c r="D14" i="13"/>
  <c r="O14" i="13" s="1"/>
  <c r="C14" i="13"/>
  <c r="F13" i="13"/>
  <c r="D13" i="13"/>
  <c r="O13" i="13" s="1"/>
  <c r="C13" i="13"/>
  <c r="F12" i="13"/>
  <c r="D12" i="13"/>
  <c r="O12" i="13" s="1"/>
  <c r="C12" i="13"/>
  <c r="F11" i="13"/>
  <c r="F18" i="13" s="1"/>
  <c r="K18" i="13" s="1"/>
  <c r="E18" i="13"/>
  <c r="J18" i="13"/>
  <c r="D11" i="13"/>
  <c r="C11" i="13"/>
  <c r="C18" i="13" s="1"/>
  <c r="F231" i="14"/>
  <c r="E231" i="14"/>
  <c r="F230" i="14"/>
  <c r="E230" i="14"/>
  <c r="F229" i="14"/>
  <c r="E229" i="14"/>
  <c r="F228" i="14"/>
  <c r="F232" i="14" s="1"/>
  <c r="K232" i="14" s="1"/>
  <c r="E228" i="14"/>
  <c r="E232" i="14" s="1"/>
  <c r="J232" i="14" s="1"/>
  <c r="F224" i="14"/>
  <c r="E224" i="14"/>
  <c r="F223" i="14"/>
  <c r="E223" i="14"/>
  <c r="F222" i="14"/>
  <c r="E222" i="14"/>
  <c r="F221" i="14"/>
  <c r="E221" i="14"/>
  <c r="F220" i="14"/>
  <c r="E220" i="14"/>
  <c r="F219" i="14"/>
  <c r="E219" i="14"/>
  <c r="F218" i="14"/>
  <c r="F225" i="14" s="1"/>
  <c r="K225" i="14" s="1"/>
  <c r="E218" i="14"/>
  <c r="E225" i="14" s="1"/>
  <c r="J225" i="14" s="1"/>
  <c r="C225" i="14"/>
  <c r="H225" i="14" s="1"/>
  <c r="F213" i="14"/>
  <c r="O213" i="14"/>
  <c r="F212" i="14"/>
  <c r="F211" i="14"/>
  <c r="F210" i="14"/>
  <c r="F214" i="14" s="1"/>
  <c r="O210" i="14"/>
  <c r="C214" i="14"/>
  <c r="F205" i="14"/>
  <c r="J205" i="14"/>
  <c r="F204" i="14"/>
  <c r="F203" i="14"/>
  <c r="F206" i="14" s="1"/>
  <c r="K206" i="14" s="1"/>
  <c r="D206" i="14"/>
  <c r="I206" i="14"/>
  <c r="F199" i="14"/>
  <c r="F198" i="14"/>
  <c r="F197" i="14"/>
  <c r="O197" i="14"/>
  <c r="F196" i="14"/>
  <c r="O196" i="14"/>
  <c r="F191" i="14"/>
  <c r="O191" i="14"/>
  <c r="F190" i="14"/>
  <c r="F189" i="14"/>
  <c r="O189" i="14"/>
  <c r="F188" i="14"/>
  <c r="F187" i="14"/>
  <c r="F186" i="14"/>
  <c r="F185" i="14"/>
  <c r="F192" i="14" s="1"/>
  <c r="K192" i="14" s="1"/>
  <c r="D170" i="14"/>
  <c r="G170" i="14" s="1"/>
  <c r="F169" i="14"/>
  <c r="E169" i="14"/>
  <c r="C169" i="14"/>
  <c r="G167" i="14"/>
  <c r="F166" i="14"/>
  <c r="D162" i="14"/>
  <c r="G162" i="14" s="1"/>
  <c r="F161" i="14"/>
  <c r="E161" i="14"/>
  <c r="C161" i="14"/>
  <c r="G161" i="14" s="1"/>
  <c r="D159" i="14"/>
  <c r="G159" i="14" s="1"/>
  <c r="F158" i="14"/>
  <c r="E158" i="14"/>
  <c r="C158" i="14"/>
  <c r="F157" i="14"/>
  <c r="E157" i="14"/>
  <c r="D157" i="14"/>
  <c r="D160" i="14" s="1"/>
  <c r="D168" i="14" s="1"/>
  <c r="D171" i="14" s="1"/>
  <c r="C157" i="14"/>
  <c r="C160" i="14" s="1"/>
  <c r="C168" i="14" s="1"/>
  <c r="C171" i="14" s="1"/>
  <c r="F139" i="14"/>
  <c r="D139" i="14"/>
  <c r="C139" i="14"/>
  <c r="F136" i="14"/>
  <c r="K136" i="14" s="1"/>
  <c r="J136" i="14"/>
  <c r="D136" i="14"/>
  <c r="I136" i="14" s="1"/>
  <c r="C136" i="14"/>
  <c r="H136" i="14" s="1"/>
  <c r="F135" i="14"/>
  <c r="D135" i="14"/>
  <c r="O135" i="14"/>
  <c r="C135" i="14"/>
  <c r="F134" i="14"/>
  <c r="D134" i="14"/>
  <c r="O134" i="14"/>
  <c r="C134" i="14"/>
  <c r="F133" i="14"/>
  <c r="F137" i="14" s="1"/>
  <c r="K137" i="14" s="1"/>
  <c r="D133" i="14"/>
  <c r="O133" i="14" s="1"/>
  <c r="C133" i="14"/>
  <c r="C137" i="14" s="1"/>
  <c r="H137" i="14" s="1"/>
  <c r="F130" i="14"/>
  <c r="D130" i="14"/>
  <c r="O130" i="14" s="1"/>
  <c r="C130" i="14"/>
  <c r="F129" i="14"/>
  <c r="D129" i="14"/>
  <c r="O129" i="14" s="1"/>
  <c r="C129" i="14"/>
  <c r="F128" i="14"/>
  <c r="D128" i="14"/>
  <c r="O128" i="14" s="1"/>
  <c r="C128" i="14"/>
  <c r="F127" i="14"/>
  <c r="D127" i="14"/>
  <c r="O127" i="14" s="1"/>
  <c r="C127" i="14"/>
  <c r="F126" i="14"/>
  <c r="F131" i="14" s="1"/>
  <c r="K131" i="14" s="1"/>
  <c r="D126" i="14"/>
  <c r="C126" i="14"/>
  <c r="F122" i="14"/>
  <c r="D122" i="14"/>
  <c r="O122" i="14" s="1"/>
  <c r="C122" i="14"/>
  <c r="F121" i="14"/>
  <c r="D121" i="14"/>
  <c r="C121" i="14"/>
  <c r="C119" i="14"/>
  <c r="F120" i="14"/>
  <c r="D120" i="14"/>
  <c r="O120" i="14" s="1"/>
  <c r="C120" i="14"/>
  <c r="F119" i="14"/>
  <c r="F118" i="14"/>
  <c r="D118" i="14"/>
  <c r="C118" i="14"/>
  <c r="C123" i="14" s="1"/>
  <c r="F115" i="14"/>
  <c r="F114" i="14"/>
  <c r="D114" i="14"/>
  <c r="O114" i="14"/>
  <c r="C114" i="14"/>
  <c r="F113" i="14"/>
  <c r="D113" i="14"/>
  <c r="C113" i="14"/>
  <c r="C115" i="14" s="1"/>
  <c r="F112" i="14"/>
  <c r="D112" i="14"/>
  <c r="O112" i="14" s="1"/>
  <c r="C112" i="14"/>
  <c r="F111" i="14"/>
  <c r="D111" i="14"/>
  <c r="O111" i="14" s="1"/>
  <c r="C111" i="14"/>
  <c r="F110" i="14"/>
  <c r="D110" i="14"/>
  <c r="O110" i="14" s="1"/>
  <c r="C110" i="14"/>
  <c r="D85" i="14"/>
  <c r="C85" i="14"/>
  <c r="F84" i="14"/>
  <c r="E84" i="14"/>
  <c r="D84" i="14"/>
  <c r="C84" i="14"/>
  <c r="D83" i="14"/>
  <c r="C83" i="14"/>
  <c r="C86" i="14" s="1"/>
  <c r="F79" i="14"/>
  <c r="K79" i="14" s="1"/>
  <c r="E79" i="14"/>
  <c r="J79" i="14" s="1"/>
  <c r="D79" i="14"/>
  <c r="C79" i="14"/>
  <c r="F78" i="14"/>
  <c r="E78" i="14"/>
  <c r="D78" i="14"/>
  <c r="C78" i="14"/>
  <c r="F77" i="14"/>
  <c r="E77" i="14"/>
  <c r="D77" i="14"/>
  <c r="C77" i="14"/>
  <c r="F76" i="14"/>
  <c r="F80" i="14" s="1"/>
  <c r="K80" i="14" s="1"/>
  <c r="E76" i="14"/>
  <c r="E80" i="14" s="1"/>
  <c r="J80" i="14" s="1"/>
  <c r="D76" i="14"/>
  <c r="C76" i="14"/>
  <c r="C80" i="14" s="1"/>
  <c r="H80" i="14" s="1"/>
  <c r="F72" i="14"/>
  <c r="E72" i="14"/>
  <c r="F71" i="14"/>
  <c r="E71" i="14"/>
  <c r="D71" i="14"/>
  <c r="C71" i="14"/>
  <c r="F70" i="14"/>
  <c r="E70" i="14"/>
  <c r="D70" i="14"/>
  <c r="C70" i="14"/>
  <c r="F69" i="14"/>
  <c r="E69" i="14"/>
  <c r="D69" i="14"/>
  <c r="C69" i="14"/>
  <c r="F68" i="14"/>
  <c r="E68" i="14"/>
  <c r="D68" i="14"/>
  <c r="C68" i="14"/>
  <c r="F67" i="14"/>
  <c r="E67" i="14"/>
  <c r="D67" i="14"/>
  <c r="C67" i="14"/>
  <c r="C72" i="14" s="1"/>
  <c r="F66" i="14"/>
  <c r="F73" i="14" s="1"/>
  <c r="K73" i="14" s="1"/>
  <c r="E66" i="14"/>
  <c r="E73" i="14" s="1"/>
  <c r="J73" i="14" s="1"/>
  <c r="D66" i="14"/>
  <c r="C66" i="14"/>
  <c r="F63" i="14"/>
  <c r="E63" i="14"/>
  <c r="D63" i="14"/>
  <c r="C63" i="14"/>
  <c r="F62" i="14"/>
  <c r="E62" i="14"/>
  <c r="D62" i="14"/>
  <c r="C62" i="14"/>
  <c r="F61" i="14"/>
  <c r="E61" i="14"/>
  <c r="D61" i="14"/>
  <c r="C61" i="14"/>
  <c r="F60" i="14"/>
  <c r="F64" i="14" s="1"/>
  <c r="E60" i="14"/>
  <c r="D60" i="14"/>
  <c r="C60" i="14"/>
  <c r="C64" i="14" s="1"/>
  <c r="F39" i="14"/>
  <c r="D39" i="14"/>
  <c r="O39" i="14" s="1"/>
  <c r="C39" i="14"/>
  <c r="F38" i="14"/>
  <c r="D38" i="14"/>
  <c r="O38" i="14" s="1"/>
  <c r="C38" i="14"/>
  <c r="F37" i="14"/>
  <c r="D37" i="14"/>
  <c r="O37" i="14" s="1"/>
  <c r="C37" i="14"/>
  <c r="F36" i="14"/>
  <c r="F40" i="14" s="1"/>
  <c r="K40" i="14" s="1"/>
  <c r="J40" i="14"/>
  <c r="D36" i="14"/>
  <c r="O36" i="14" s="1"/>
  <c r="C36" i="14"/>
  <c r="C40" i="14" s="1"/>
  <c r="H40" i="14" s="1"/>
  <c r="F32" i="14"/>
  <c r="D32" i="14"/>
  <c r="O32" i="14" s="1"/>
  <c r="C32" i="14"/>
  <c r="F31" i="14"/>
  <c r="D31" i="14"/>
  <c r="O31" i="14" s="1"/>
  <c r="C31" i="14"/>
  <c r="F30" i="14"/>
  <c r="D30" i="14"/>
  <c r="O30" i="14" s="1"/>
  <c r="C30" i="14"/>
  <c r="F29" i="14"/>
  <c r="F33" i="14" s="1"/>
  <c r="K33" i="14" s="1"/>
  <c r="E33" i="14"/>
  <c r="J33" i="14"/>
  <c r="D29" i="14"/>
  <c r="O29" i="14" s="1"/>
  <c r="C29" i="14"/>
  <c r="C33" i="14" s="1"/>
  <c r="H33" i="14" s="1"/>
  <c r="F25" i="14"/>
  <c r="D25" i="14"/>
  <c r="O25" i="14" s="1"/>
  <c r="C25" i="14"/>
  <c r="F24" i="14"/>
  <c r="D24" i="14"/>
  <c r="O24" i="14" s="1"/>
  <c r="C24" i="14"/>
  <c r="F23" i="14"/>
  <c r="D23" i="14"/>
  <c r="O23" i="14" s="1"/>
  <c r="C23" i="14"/>
  <c r="F22" i="14"/>
  <c r="D22" i="14"/>
  <c r="O22" i="14" s="1"/>
  <c r="C22" i="14"/>
  <c r="F21" i="14"/>
  <c r="D21" i="14"/>
  <c r="O21" i="14" s="1"/>
  <c r="C21" i="14"/>
  <c r="F20" i="14"/>
  <c r="F26" i="14" s="1"/>
  <c r="K26" i="14" s="1"/>
  <c r="E26" i="14"/>
  <c r="J26" i="14" s="1"/>
  <c r="D20" i="14"/>
  <c r="O20" i="14"/>
  <c r="C20" i="14"/>
  <c r="C26" i="14" s="1"/>
  <c r="F17" i="14"/>
  <c r="D17" i="14"/>
  <c r="O17" i="14"/>
  <c r="C17" i="14"/>
  <c r="F16" i="14"/>
  <c r="D16" i="14"/>
  <c r="C16" i="14"/>
  <c r="F15" i="14"/>
  <c r="D15" i="14"/>
  <c r="O15" i="14" s="1"/>
  <c r="C15" i="14"/>
  <c r="F14" i="14"/>
  <c r="D14" i="14"/>
  <c r="O14" i="14" s="1"/>
  <c r="C14" i="14"/>
  <c r="F13" i="14"/>
  <c r="D13" i="14"/>
  <c r="O13" i="14" s="1"/>
  <c r="C13" i="14"/>
  <c r="F12" i="14"/>
  <c r="D12" i="14"/>
  <c r="O12" i="14" s="1"/>
  <c r="C12" i="14"/>
  <c r="F11" i="14"/>
  <c r="F18" i="14" s="1"/>
  <c r="E18" i="14"/>
  <c r="J18" i="14"/>
  <c r="D11" i="14"/>
  <c r="C11" i="14"/>
  <c r="C18" i="14" s="1"/>
  <c r="H18" i="14" s="1"/>
  <c r="D168" i="10"/>
  <c r="G168" i="10" s="1"/>
  <c r="F167" i="10"/>
  <c r="E167" i="10"/>
  <c r="C167" i="10"/>
  <c r="D165" i="10"/>
  <c r="G165" i="10" s="1"/>
  <c r="F164" i="10"/>
  <c r="E164" i="10"/>
  <c r="C164" i="10"/>
  <c r="C166" i="10" s="1"/>
  <c r="C169" i="10" s="1"/>
  <c r="D162" i="10"/>
  <c r="G162" i="10" s="1"/>
  <c r="F161" i="10"/>
  <c r="E161" i="10"/>
  <c r="C161" i="10"/>
  <c r="D159" i="10"/>
  <c r="G159" i="10"/>
  <c r="F158" i="10"/>
  <c r="G158" i="10" s="1"/>
  <c r="E158" i="10"/>
  <c r="C158" i="10"/>
  <c r="F157" i="10"/>
  <c r="E157" i="10"/>
  <c r="E160" i="10" s="1"/>
  <c r="D157" i="10"/>
  <c r="C157" i="10"/>
  <c r="C160" i="10" s="1"/>
  <c r="F139" i="10"/>
  <c r="E139" i="10"/>
  <c r="D139" i="10"/>
  <c r="C139" i="10"/>
  <c r="O138" i="10"/>
  <c r="O137" i="10"/>
  <c r="O136" i="10"/>
  <c r="F136" i="10"/>
  <c r="E136" i="10"/>
  <c r="D136" i="10"/>
  <c r="C136" i="10"/>
  <c r="O135" i="10"/>
  <c r="F135" i="10"/>
  <c r="E135" i="10"/>
  <c r="D135" i="10"/>
  <c r="C135" i="10"/>
  <c r="O134" i="10"/>
  <c r="F134" i="10"/>
  <c r="E134" i="10"/>
  <c r="D134" i="10"/>
  <c r="C134" i="10"/>
  <c r="O133" i="10"/>
  <c r="F133" i="10"/>
  <c r="E133" i="10"/>
  <c r="D133" i="10"/>
  <c r="C133" i="10"/>
  <c r="O131" i="10"/>
  <c r="O130" i="10"/>
  <c r="F130" i="10"/>
  <c r="E130" i="10"/>
  <c r="D130" i="10"/>
  <c r="C130" i="10"/>
  <c r="O129" i="10"/>
  <c r="F129" i="10"/>
  <c r="E129" i="10"/>
  <c r="D129" i="10"/>
  <c r="C129" i="10"/>
  <c r="O128" i="10"/>
  <c r="F128" i="10"/>
  <c r="E128" i="10"/>
  <c r="D128" i="10"/>
  <c r="C128" i="10"/>
  <c r="O127" i="10"/>
  <c r="F127" i="10"/>
  <c r="E127" i="10"/>
  <c r="D127" i="10"/>
  <c r="C127" i="10"/>
  <c r="O126" i="10"/>
  <c r="F126" i="10"/>
  <c r="E126" i="10"/>
  <c r="D126" i="10"/>
  <c r="C126" i="10"/>
  <c r="O124" i="10"/>
  <c r="O123" i="10"/>
  <c r="O122" i="10"/>
  <c r="F122" i="10"/>
  <c r="E122" i="10"/>
  <c r="D122" i="10"/>
  <c r="C122" i="10"/>
  <c r="O121" i="10"/>
  <c r="F121" i="10"/>
  <c r="E121" i="10"/>
  <c r="D121" i="10"/>
  <c r="C121" i="10"/>
  <c r="O120" i="10"/>
  <c r="F120" i="10"/>
  <c r="E120" i="10"/>
  <c r="D120" i="10"/>
  <c r="C120" i="10"/>
  <c r="O119" i="10"/>
  <c r="F119" i="10"/>
  <c r="E119" i="10"/>
  <c r="D119" i="10"/>
  <c r="C119" i="10"/>
  <c r="O118" i="10"/>
  <c r="F118" i="10"/>
  <c r="E118" i="10"/>
  <c r="D118" i="10"/>
  <c r="C118" i="10"/>
  <c r="O116" i="10"/>
  <c r="O115" i="10"/>
  <c r="F115" i="10"/>
  <c r="E115" i="10"/>
  <c r="D115" i="10"/>
  <c r="C115" i="10"/>
  <c r="O114" i="10"/>
  <c r="F114" i="10"/>
  <c r="E114" i="10"/>
  <c r="D114" i="10"/>
  <c r="C114" i="10"/>
  <c r="O113" i="10"/>
  <c r="F113" i="10"/>
  <c r="E113" i="10"/>
  <c r="D113" i="10"/>
  <c r="C113" i="10"/>
  <c r="O112" i="10"/>
  <c r="F112" i="10"/>
  <c r="E112" i="10"/>
  <c r="D112" i="10"/>
  <c r="C112" i="10"/>
  <c r="O111" i="10"/>
  <c r="F111" i="10"/>
  <c r="E111" i="10"/>
  <c r="D111" i="10"/>
  <c r="C111" i="10"/>
  <c r="O110" i="10"/>
  <c r="F110" i="10"/>
  <c r="E110" i="10"/>
  <c r="D110" i="10"/>
  <c r="C110" i="10"/>
  <c r="F85" i="10"/>
  <c r="E85" i="10"/>
  <c r="D85" i="10"/>
  <c r="C85" i="10"/>
  <c r="F84" i="10"/>
  <c r="E84" i="10"/>
  <c r="D84" i="10"/>
  <c r="C84" i="10"/>
  <c r="F83" i="10"/>
  <c r="F86" i="10" s="1"/>
  <c r="E83" i="10"/>
  <c r="E86" i="10" s="1"/>
  <c r="J86" i="10" s="1"/>
  <c r="D83" i="10"/>
  <c r="D86" i="10" s="1"/>
  <c r="I86" i="10" s="1"/>
  <c r="C83" i="10"/>
  <c r="F79" i="10"/>
  <c r="E79" i="10"/>
  <c r="D79" i="10"/>
  <c r="C79" i="10"/>
  <c r="F78" i="10"/>
  <c r="E78" i="10"/>
  <c r="D78" i="10"/>
  <c r="C78" i="10"/>
  <c r="F77" i="10"/>
  <c r="E77" i="10"/>
  <c r="D77" i="10"/>
  <c r="C77" i="10"/>
  <c r="F76" i="10"/>
  <c r="E76" i="10"/>
  <c r="E80" i="10" s="1"/>
  <c r="J80" i="10" s="1"/>
  <c r="D76" i="10"/>
  <c r="D80" i="10" s="1"/>
  <c r="I80" i="10" s="1"/>
  <c r="C76" i="10"/>
  <c r="C80" i="10" s="1"/>
  <c r="H80" i="10" s="1"/>
  <c r="F72" i="10"/>
  <c r="E72" i="10"/>
  <c r="D72" i="10"/>
  <c r="C72" i="10"/>
  <c r="F71" i="10"/>
  <c r="E71" i="10"/>
  <c r="D71" i="10"/>
  <c r="C71" i="10"/>
  <c r="F70" i="10"/>
  <c r="E70" i="10"/>
  <c r="D70" i="10"/>
  <c r="C70" i="10"/>
  <c r="F69" i="10"/>
  <c r="E69" i="10"/>
  <c r="D69" i="10"/>
  <c r="C69" i="10"/>
  <c r="F68" i="10"/>
  <c r="E68" i="10"/>
  <c r="D68" i="10"/>
  <c r="C68" i="10"/>
  <c r="F67" i="10"/>
  <c r="E67" i="10"/>
  <c r="D67" i="10"/>
  <c r="C67" i="10"/>
  <c r="F66" i="10"/>
  <c r="E66" i="10"/>
  <c r="D66" i="10"/>
  <c r="D73" i="10" s="1"/>
  <c r="I73" i="10" s="1"/>
  <c r="C66" i="10"/>
  <c r="F63" i="10"/>
  <c r="E63" i="10"/>
  <c r="D63" i="10"/>
  <c r="C63" i="10"/>
  <c r="F62" i="10"/>
  <c r="E62" i="10"/>
  <c r="D62" i="10"/>
  <c r="C62" i="10"/>
  <c r="F61" i="10"/>
  <c r="E61" i="10"/>
  <c r="D61" i="10"/>
  <c r="C61" i="10"/>
  <c r="F60" i="10"/>
  <c r="F64" i="10" s="1"/>
  <c r="E60" i="10"/>
  <c r="D60" i="10"/>
  <c r="D64" i="10" s="1"/>
  <c r="I64" i="10" s="1"/>
  <c r="C60" i="10"/>
  <c r="F39" i="10"/>
  <c r="E39" i="10"/>
  <c r="D39" i="10"/>
  <c r="O39" i="10" s="1"/>
  <c r="C39" i="10"/>
  <c r="F38" i="10"/>
  <c r="E38" i="10"/>
  <c r="D38" i="10"/>
  <c r="O38" i="10" s="1"/>
  <c r="C38" i="10"/>
  <c r="F37" i="10"/>
  <c r="E37" i="10"/>
  <c r="D37" i="10"/>
  <c r="O37" i="10" s="1"/>
  <c r="C37" i="10"/>
  <c r="F36" i="10"/>
  <c r="E36" i="10"/>
  <c r="D36" i="10"/>
  <c r="C36" i="10"/>
  <c r="C40" i="10" s="1"/>
  <c r="H40" i="10" s="1"/>
  <c r="F32" i="10"/>
  <c r="E32" i="10"/>
  <c r="D32" i="10"/>
  <c r="O32" i="10" s="1"/>
  <c r="C32" i="10"/>
  <c r="F31" i="10"/>
  <c r="E31" i="10"/>
  <c r="D31" i="10"/>
  <c r="O31" i="10" s="1"/>
  <c r="C31" i="10"/>
  <c r="F30" i="10"/>
  <c r="E30" i="10"/>
  <c r="D30" i="10"/>
  <c r="O30" i="10" s="1"/>
  <c r="C30" i="10"/>
  <c r="F29" i="10"/>
  <c r="E29" i="10"/>
  <c r="D29" i="10"/>
  <c r="C29" i="10"/>
  <c r="F25" i="10"/>
  <c r="E25" i="10"/>
  <c r="D25" i="10"/>
  <c r="O25" i="10" s="1"/>
  <c r="C25" i="10"/>
  <c r="F24" i="10"/>
  <c r="E24" i="10"/>
  <c r="D24" i="10"/>
  <c r="O24" i="10" s="1"/>
  <c r="C24" i="10"/>
  <c r="F23" i="10"/>
  <c r="E23" i="10"/>
  <c r="D23" i="10"/>
  <c r="O23" i="10" s="1"/>
  <c r="C23" i="10"/>
  <c r="F22" i="10"/>
  <c r="E22" i="10"/>
  <c r="D22" i="10"/>
  <c r="O22" i="10" s="1"/>
  <c r="C22" i="10"/>
  <c r="F21" i="10"/>
  <c r="E21" i="10"/>
  <c r="D21" i="10"/>
  <c r="O21" i="10" s="1"/>
  <c r="C21" i="10"/>
  <c r="F20" i="10"/>
  <c r="F26" i="10" s="1"/>
  <c r="K26" i="10" s="1"/>
  <c r="E20" i="10"/>
  <c r="E26" i="10" s="1"/>
  <c r="J26" i="10" s="1"/>
  <c r="D20" i="10"/>
  <c r="O20" i="10" s="1"/>
  <c r="C20" i="10"/>
  <c r="C26" i="10" s="1"/>
  <c r="F17" i="10"/>
  <c r="E17" i="10"/>
  <c r="D17" i="10"/>
  <c r="O17" i="10" s="1"/>
  <c r="C17" i="10"/>
  <c r="F16" i="10"/>
  <c r="E16" i="10"/>
  <c r="D16" i="10"/>
  <c r="O16" i="10" s="1"/>
  <c r="C16" i="10"/>
  <c r="F15" i="10"/>
  <c r="E15" i="10"/>
  <c r="D15" i="10"/>
  <c r="O15" i="10" s="1"/>
  <c r="C15" i="10"/>
  <c r="F14" i="10"/>
  <c r="E14" i="10"/>
  <c r="D14" i="10"/>
  <c r="O14" i="10" s="1"/>
  <c r="C14" i="10"/>
  <c r="F13" i="10"/>
  <c r="E13" i="10"/>
  <c r="D13" i="10"/>
  <c r="O13" i="10" s="1"/>
  <c r="C13" i="10"/>
  <c r="F12" i="10"/>
  <c r="E12" i="10"/>
  <c r="D12" i="10"/>
  <c r="O12" i="10" s="1"/>
  <c r="C12" i="10"/>
  <c r="F11" i="10"/>
  <c r="E11" i="10"/>
  <c r="D11" i="10"/>
  <c r="C11" i="10"/>
  <c r="A4" i="10"/>
  <c r="E257" i="20"/>
  <c r="D257" i="20"/>
  <c r="C257" i="20"/>
  <c r="I256" i="20"/>
  <c r="I255" i="20"/>
  <c r="I254" i="20"/>
  <c r="I253" i="20"/>
  <c r="I252" i="20"/>
  <c r="I251" i="20"/>
  <c r="I250" i="20"/>
  <c r="I249" i="20"/>
  <c r="I248" i="20"/>
  <c r="I247" i="20"/>
  <c r="I246" i="20"/>
  <c r="I245" i="20"/>
  <c r="D168" i="20"/>
  <c r="G168" i="20" s="1"/>
  <c r="F167" i="20"/>
  <c r="E167" i="20"/>
  <c r="C167" i="20"/>
  <c r="G167" i="20" s="1"/>
  <c r="D165" i="20"/>
  <c r="G165" i="20" s="1"/>
  <c r="F164" i="20"/>
  <c r="E164" i="20"/>
  <c r="C164" i="20"/>
  <c r="G164" i="20" s="1"/>
  <c r="D162" i="20"/>
  <c r="G162" i="20" s="1"/>
  <c r="F161" i="20"/>
  <c r="E161" i="20"/>
  <c r="C161" i="20"/>
  <c r="D159" i="20"/>
  <c r="G159" i="20" s="1"/>
  <c r="F158" i="20"/>
  <c r="E158" i="20"/>
  <c r="C158" i="20"/>
  <c r="F157" i="20"/>
  <c r="F160" i="20" s="1"/>
  <c r="E157" i="20"/>
  <c r="E160" i="20" s="1"/>
  <c r="D157" i="20"/>
  <c r="D160" i="20" s="1"/>
  <c r="C157" i="20"/>
  <c r="C160" i="20" s="1"/>
  <c r="C163" i="20" s="1"/>
  <c r="F139" i="20"/>
  <c r="E139" i="20"/>
  <c r="D139" i="20"/>
  <c r="C139" i="20"/>
  <c r="O138" i="20"/>
  <c r="O137" i="20"/>
  <c r="O136" i="20"/>
  <c r="F136" i="20"/>
  <c r="E136" i="20"/>
  <c r="D136" i="20"/>
  <c r="C136" i="20"/>
  <c r="O135" i="20"/>
  <c r="F135" i="20"/>
  <c r="E135" i="20"/>
  <c r="D135" i="20"/>
  <c r="C135" i="20"/>
  <c r="O134" i="20"/>
  <c r="F134" i="20"/>
  <c r="E134" i="20"/>
  <c r="D134" i="20"/>
  <c r="C134" i="20"/>
  <c r="O133" i="20"/>
  <c r="F133" i="20"/>
  <c r="F137" i="20" s="1"/>
  <c r="K137" i="20" s="1"/>
  <c r="E133" i="20"/>
  <c r="E137" i="20" s="1"/>
  <c r="J137" i="20" s="1"/>
  <c r="D133" i="20"/>
  <c r="D137" i="20" s="1"/>
  <c r="I137" i="20" s="1"/>
  <c r="C133" i="20"/>
  <c r="C137" i="20" s="1"/>
  <c r="H137" i="20" s="1"/>
  <c r="O131" i="20"/>
  <c r="O130" i="20"/>
  <c r="F130" i="20"/>
  <c r="E130" i="20"/>
  <c r="D130" i="20"/>
  <c r="C130" i="20"/>
  <c r="O129" i="20"/>
  <c r="F129" i="20"/>
  <c r="E129" i="20"/>
  <c r="D129" i="20"/>
  <c r="C129" i="20"/>
  <c r="O128" i="20"/>
  <c r="F128" i="20"/>
  <c r="E128" i="20"/>
  <c r="D128" i="20"/>
  <c r="C128" i="20"/>
  <c r="O127" i="20"/>
  <c r="F127" i="20"/>
  <c r="E127" i="20"/>
  <c r="D127" i="20"/>
  <c r="C127" i="20"/>
  <c r="O126" i="20"/>
  <c r="F126" i="20"/>
  <c r="F131" i="20" s="1"/>
  <c r="K131" i="20" s="1"/>
  <c r="E126" i="20"/>
  <c r="E131" i="20" s="1"/>
  <c r="J131" i="20" s="1"/>
  <c r="D126" i="20"/>
  <c r="D131" i="20" s="1"/>
  <c r="I131" i="20" s="1"/>
  <c r="C126" i="20"/>
  <c r="C131" i="20" s="1"/>
  <c r="H131" i="20" s="1"/>
  <c r="O124" i="20"/>
  <c r="O123" i="20"/>
  <c r="O122" i="20"/>
  <c r="F122" i="20"/>
  <c r="E122" i="20"/>
  <c r="D122" i="20"/>
  <c r="C122" i="20"/>
  <c r="O121" i="20"/>
  <c r="F121" i="20"/>
  <c r="E121" i="20"/>
  <c r="D121" i="20"/>
  <c r="C121" i="20"/>
  <c r="O120" i="20"/>
  <c r="F120" i="20"/>
  <c r="E120" i="20"/>
  <c r="D120" i="20"/>
  <c r="C120" i="20"/>
  <c r="O119" i="20"/>
  <c r="F119" i="20"/>
  <c r="E119" i="20"/>
  <c r="D119" i="20"/>
  <c r="C119" i="20"/>
  <c r="O118" i="20"/>
  <c r="F118" i="20"/>
  <c r="F123" i="20" s="1"/>
  <c r="K123" i="20" s="1"/>
  <c r="E118" i="20"/>
  <c r="E123" i="20" s="1"/>
  <c r="J123" i="20" s="1"/>
  <c r="D118" i="20"/>
  <c r="D123" i="20" s="1"/>
  <c r="I123" i="20" s="1"/>
  <c r="C118" i="20"/>
  <c r="C123" i="20" s="1"/>
  <c r="H123" i="20" s="1"/>
  <c r="O116" i="20"/>
  <c r="O115" i="20"/>
  <c r="F115" i="20"/>
  <c r="E115" i="20"/>
  <c r="D115" i="20"/>
  <c r="C115" i="20"/>
  <c r="O114" i="20"/>
  <c r="F114" i="20"/>
  <c r="E114" i="20"/>
  <c r="D114" i="20"/>
  <c r="C114" i="20"/>
  <c r="O113" i="20"/>
  <c r="F113" i="20"/>
  <c r="E113" i="20"/>
  <c r="D113" i="20"/>
  <c r="C113" i="20"/>
  <c r="O112" i="20"/>
  <c r="F112" i="20"/>
  <c r="E112" i="20"/>
  <c r="D112" i="20"/>
  <c r="C112" i="20"/>
  <c r="O111" i="20"/>
  <c r="F111" i="20"/>
  <c r="E111" i="20"/>
  <c r="D111" i="20"/>
  <c r="C111" i="20"/>
  <c r="O110" i="20"/>
  <c r="F110" i="20"/>
  <c r="F116" i="20" s="1"/>
  <c r="E110" i="20"/>
  <c r="E116" i="20" s="1"/>
  <c r="J116" i="20" s="1"/>
  <c r="D110" i="20"/>
  <c r="D116" i="20" s="1"/>
  <c r="C110" i="20"/>
  <c r="C116" i="20" s="1"/>
  <c r="C124" i="20" s="1"/>
  <c r="F85" i="20"/>
  <c r="E85" i="20"/>
  <c r="D85" i="20"/>
  <c r="C85" i="20"/>
  <c r="F84" i="20"/>
  <c r="E84" i="20"/>
  <c r="D84" i="20"/>
  <c r="C84" i="20"/>
  <c r="F83" i="20"/>
  <c r="E83" i="20"/>
  <c r="E86" i="20" s="1"/>
  <c r="D83" i="20"/>
  <c r="D86" i="20" s="1"/>
  <c r="I86" i="20" s="1"/>
  <c r="C83" i="20"/>
  <c r="F79" i="20"/>
  <c r="E79" i="20"/>
  <c r="D79" i="20"/>
  <c r="C79" i="20"/>
  <c r="F78" i="20"/>
  <c r="E78" i="20"/>
  <c r="D78" i="20"/>
  <c r="C78" i="20"/>
  <c r="F77" i="20"/>
  <c r="E77" i="20"/>
  <c r="D77" i="20"/>
  <c r="C77" i="20"/>
  <c r="F76" i="20"/>
  <c r="F80" i="20" s="1"/>
  <c r="K80" i="20" s="1"/>
  <c r="E76" i="20"/>
  <c r="E80" i="20" s="1"/>
  <c r="J80" i="20" s="1"/>
  <c r="D76" i="20"/>
  <c r="D80" i="20" s="1"/>
  <c r="I80" i="20" s="1"/>
  <c r="C76" i="20"/>
  <c r="C80" i="20" s="1"/>
  <c r="H80" i="20" s="1"/>
  <c r="F72" i="20"/>
  <c r="E72" i="20"/>
  <c r="D72" i="20"/>
  <c r="C72" i="20"/>
  <c r="F71" i="20"/>
  <c r="E71" i="20"/>
  <c r="D71" i="20"/>
  <c r="C71" i="20"/>
  <c r="F70" i="20"/>
  <c r="E70" i="20"/>
  <c r="D70" i="20"/>
  <c r="C70" i="20"/>
  <c r="F69" i="20"/>
  <c r="E69" i="20"/>
  <c r="D69" i="20"/>
  <c r="C69" i="20"/>
  <c r="F68" i="20"/>
  <c r="E68" i="20"/>
  <c r="D68" i="20"/>
  <c r="C68" i="20"/>
  <c r="F67" i="20"/>
  <c r="E67" i="20"/>
  <c r="D67" i="20"/>
  <c r="C67" i="20"/>
  <c r="F66" i="20"/>
  <c r="F73" i="20" s="1"/>
  <c r="K73" i="20" s="1"/>
  <c r="E66" i="20"/>
  <c r="E73" i="20" s="1"/>
  <c r="J73" i="20" s="1"/>
  <c r="D66" i="20"/>
  <c r="D73" i="20" s="1"/>
  <c r="I73" i="20" s="1"/>
  <c r="C66" i="20"/>
  <c r="C73" i="20" s="1"/>
  <c r="H73" i="20" s="1"/>
  <c r="F63" i="20"/>
  <c r="E63" i="20"/>
  <c r="D63" i="20"/>
  <c r="C63" i="20"/>
  <c r="F62" i="20"/>
  <c r="E62" i="20"/>
  <c r="D62" i="20"/>
  <c r="C62" i="20"/>
  <c r="F61" i="20"/>
  <c r="E61" i="20"/>
  <c r="D61" i="20"/>
  <c r="C61" i="20"/>
  <c r="F60" i="20"/>
  <c r="F64" i="20" s="1"/>
  <c r="K64" i="20" s="1"/>
  <c r="E60" i="20"/>
  <c r="E64" i="20" s="1"/>
  <c r="D60" i="20"/>
  <c r="D64" i="20" s="1"/>
  <c r="D74" i="20" s="1"/>
  <c r="C60" i="20"/>
  <c r="C64" i="20" s="1"/>
  <c r="C74" i="20" s="1"/>
  <c r="H74" i="20" s="1"/>
  <c r="F39" i="20"/>
  <c r="E39" i="20"/>
  <c r="D39" i="20"/>
  <c r="O39" i="20" s="1"/>
  <c r="C39" i="20"/>
  <c r="F38" i="20"/>
  <c r="E38" i="20"/>
  <c r="D38" i="20"/>
  <c r="O38" i="20" s="1"/>
  <c r="C38" i="20"/>
  <c r="F37" i="20"/>
  <c r="E37" i="20"/>
  <c r="D37" i="20"/>
  <c r="O37" i="20" s="1"/>
  <c r="C37" i="20"/>
  <c r="F36" i="20"/>
  <c r="F40" i="20" s="1"/>
  <c r="K40" i="20" s="1"/>
  <c r="E36" i="20"/>
  <c r="E40" i="20" s="1"/>
  <c r="J40" i="20" s="1"/>
  <c r="D36" i="20"/>
  <c r="O36" i="20" s="1"/>
  <c r="C36" i="20"/>
  <c r="C40" i="20" s="1"/>
  <c r="H40" i="20" s="1"/>
  <c r="F32" i="20"/>
  <c r="E32" i="20"/>
  <c r="D32" i="20"/>
  <c r="O32" i="20" s="1"/>
  <c r="C32" i="20"/>
  <c r="F31" i="20"/>
  <c r="E31" i="20"/>
  <c r="D31" i="20"/>
  <c r="O31" i="20" s="1"/>
  <c r="C31" i="20"/>
  <c r="F30" i="20"/>
  <c r="E30" i="20"/>
  <c r="D30" i="20"/>
  <c r="O30" i="20" s="1"/>
  <c r="C30" i="20"/>
  <c r="F29" i="20"/>
  <c r="F33" i="20" s="1"/>
  <c r="K33" i="20" s="1"/>
  <c r="E29" i="20"/>
  <c r="E33" i="20" s="1"/>
  <c r="J33" i="20" s="1"/>
  <c r="D29" i="20"/>
  <c r="O29" i="20" s="1"/>
  <c r="C29" i="20"/>
  <c r="C33" i="20" s="1"/>
  <c r="H33" i="20" s="1"/>
  <c r="F25" i="20"/>
  <c r="E25" i="20"/>
  <c r="D25" i="20"/>
  <c r="O25" i="20" s="1"/>
  <c r="C25" i="20"/>
  <c r="F24" i="20"/>
  <c r="E24" i="20"/>
  <c r="D24" i="20"/>
  <c r="O24" i="20" s="1"/>
  <c r="C24" i="20"/>
  <c r="F23" i="20"/>
  <c r="E23" i="20"/>
  <c r="D23" i="20"/>
  <c r="O23" i="20" s="1"/>
  <c r="C23" i="20"/>
  <c r="F22" i="20"/>
  <c r="E22" i="20"/>
  <c r="D22" i="20"/>
  <c r="O22" i="20" s="1"/>
  <c r="C22" i="20"/>
  <c r="F21" i="20"/>
  <c r="E21" i="20"/>
  <c r="D21" i="20"/>
  <c r="O21" i="20" s="1"/>
  <c r="C21" i="20"/>
  <c r="F20" i="20"/>
  <c r="F26" i="20" s="1"/>
  <c r="K26" i="20" s="1"/>
  <c r="E20" i="20"/>
  <c r="E26" i="20" s="1"/>
  <c r="J26" i="20" s="1"/>
  <c r="D20" i="20"/>
  <c r="O20" i="20" s="1"/>
  <c r="C20" i="20"/>
  <c r="C26" i="20" s="1"/>
  <c r="H26" i="20" s="1"/>
  <c r="F17" i="20"/>
  <c r="E17" i="20"/>
  <c r="D17" i="20"/>
  <c r="O17" i="20" s="1"/>
  <c r="C17" i="20"/>
  <c r="F16" i="20"/>
  <c r="E16" i="20"/>
  <c r="D16" i="20"/>
  <c r="O16" i="20" s="1"/>
  <c r="C16" i="20"/>
  <c r="F15" i="20"/>
  <c r="E15" i="20"/>
  <c r="D15" i="20"/>
  <c r="O15" i="20" s="1"/>
  <c r="C15" i="20"/>
  <c r="F14" i="20"/>
  <c r="E14" i="20"/>
  <c r="D14" i="20"/>
  <c r="O14" i="20" s="1"/>
  <c r="C14" i="20"/>
  <c r="F13" i="20"/>
  <c r="E13" i="20"/>
  <c r="D13" i="20"/>
  <c r="O13" i="20" s="1"/>
  <c r="C13" i="20"/>
  <c r="F12" i="20"/>
  <c r="E12" i="20"/>
  <c r="D12" i="20"/>
  <c r="O12" i="20" s="1"/>
  <c r="C12" i="20"/>
  <c r="F11" i="20"/>
  <c r="F18" i="20" s="1"/>
  <c r="E11" i="20"/>
  <c r="E18" i="20" s="1"/>
  <c r="D11" i="20"/>
  <c r="D18" i="20" s="1"/>
  <c r="C11" i="20"/>
  <c r="C18" i="20" s="1"/>
  <c r="A4" i="20"/>
  <c r="F227" i="20" s="1"/>
  <c r="D168" i="11"/>
  <c r="G168" i="11" s="1"/>
  <c r="F167" i="11"/>
  <c r="E167" i="11"/>
  <c r="C167" i="11"/>
  <c r="G167" i="11" s="1"/>
  <c r="D165" i="11"/>
  <c r="G165" i="11" s="1"/>
  <c r="F164" i="11"/>
  <c r="E164" i="11"/>
  <c r="C164" i="11"/>
  <c r="D162" i="11"/>
  <c r="G162" i="11" s="1"/>
  <c r="F161" i="11"/>
  <c r="E161" i="11"/>
  <c r="C161" i="11"/>
  <c r="D159" i="11"/>
  <c r="G159" i="11" s="1"/>
  <c r="F158" i="11"/>
  <c r="E158" i="11"/>
  <c r="C158" i="11"/>
  <c r="F157" i="11"/>
  <c r="E157" i="11"/>
  <c r="E160" i="11" s="1"/>
  <c r="E163" i="11" s="1"/>
  <c r="D157" i="11"/>
  <c r="C157" i="11"/>
  <c r="C160" i="11" s="1"/>
  <c r="F139" i="11"/>
  <c r="E139" i="11"/>
  <c r="D139" i="11"/>
  <c r="C139" i="11"/>
  <c r="O138" i="11"/>
  <c r="O137" i="11"/>
  <c r="O136" i="11"/>
  <c r="F136" i="11"/>
  <c r="E136" i="11"/>
  <c r="D136" i="11"/>
  <c r="C136" i="11"/>
  <c r="O135" i="11"/>
  <c r="F135" i="11"/>
  <c r="E135" i="11"/>
  <c r="D135" i="11"/>
  <c r="C135" i="11"/>
  <c r="O134" i="11"/>
  <c r="F134" i="11"/>
  <c r="E134" i="11"/>
  <c r="D134" i="11"/>
  <c r="C134" i="11"/>
  <c r="O133" i="11"/>
  <c r="F133" i="11"/>
  <c r="E133" i="11"/>
  <c r="D133" i="11"/>
  <c r="C133" i="11"/>
  <c r="O131" i="11"/>
  <c r="O130" i="11"/>
  <c r="F130" i="11"/>
  <c r="E130" i="11"/>
  <c r="D130" i="11"/>
  <c r="C130" i="11"/>
  <c r="O129" i="11"/>
  <c r="F129" i="11"/>
  <c r="E129" i="11"/>
  <c r="D129" i="11"/>
  <c r="C129" i="11"/>
  <c r="O128" i="11"/>
  <c r="F128" i="11"/>
  <c r="E128" i="11"/>
  <c r="D128" i="11"/>
  <c r="C128" i="11"/>
  <c r="O127" i="11"/>
  <c r="F127" i="11"/>
  <c r="E127" i="11"/>
  <c r="D127" i="11"/>
  <c r="C127" i="11"/>
  <c r="O126" i="11"/>
  <c r="F126" i="11"/>
  <c r="E126" i="11"/>
  <c r="D126" i="11"/>
  <c r="C126" i="11"/>
  <c r="O124" i="11"/>
  <c r="O123" i="11"/>
  <c r="O122" i="11"/>
  <c r="F122" i="11"/>
  <c r="E122" i="11"/>
  <c r="D122" i="11"/>
  <c r="C122" i="11"/>
  <c r="O121" i="11"/>
  <c r="F121" i="11"/>
  <c r="E121" i="11"/>
  <c r="D121" i="11"/>
  <c r="C121" i="11"/>
  <c r="O120" i="11"/>
  <c r="F120" i="11"/>
  <c r="E120" i="11"/>
  <c r="D120" i="11"/>
  <c r="C120" i="11"/>
  <c r="O119" i="11"/>
  <c r="F119" i="11"/>
  <c r="E119" i="11"/>
  <c r="D119" i="11"/>
  <c r="C119" i="11"/>
  <c r="O118" i="11"/>
  <c r="F118" i="11"/>
  <c r="E118" i="11"/>
  <c r="D118" i="11"/>
  <c r="C118" i="11"/>
  <c r="O116" i="11"/>
  <c r="O115" i="11"/>
  <c r="F115" i="11"/>
  <c r="E115" i="11"/>
  <c r="D115" i="11"/>
  <c r="C115" i="11"/>
  <c r="O114" i="11"/>
  <c r="F114" i="11"/>
  <c r="E114" i="11"/>
  <c r="D114" i="11"/>
  <c r="C114" i="11"/>
  <c r="O113" i="11"/>
  <c r="F113" i="11"/>
  <c r="E113" i="11"/>
  <c r="D113" i="11"/>
  <c r="C113" i="11"/>
  <c r="O112" i="11"/>
  <c r="F112" i="11"/>
  <c r="E112" i="11"/>
  <c r="D112" i="11"/>
  <c r="C112" i="11"/>
  <c r="O111" i="11"/>
  <c r="F111" i="11"/>
  <c r="E111" i="11"/>
  <c r="D111" i="11"/>
  <c r="C111" i="11"/>
  <c r="O110" i="11"/>
  <c r="F110" i="11"/>
  <c r="E110" i="11"/>
  <c r="D110" i="11"/>
  <c r="C110" i="11"/>
  <c r="F85" i="11"/>
  <c r="E85" i="11"/>
  <c r="D85" i="11"/>
  <c r="C85" i="11"/>
  <c r="F84" i="11"/>
  <c r="E84" i="11"/>
  <c r="D84" i="11"/>
  <c r="C84" i="11"/>
  <c r="F83" i="11"/>
  <c r="E83" i="11"/>
  <c r="D83" i="11"/>
  <c r="D86" i="11" s="1"/>
  <c r="I86" i="11" s="1"/>
  <c r="C83" i="11"/>
  <c r="F79" i="11"/>
  <c r="E79" i="11"/>
  <c r="D79" i="11"/>
  <c r="C79" i="11"/>
  <c r="F78" i="11"/>
  <c r="E78" i="11"/>
  <c r="D78" i="11"/>
  <c r="C78" i="11"/>
  <c r="F77" i="11"/>
  <c r="E77" i="11"/>
  <c r="D77" i="11"/>
  <c r="C77" i="11"/>
  <c r="F76" i="11"/>
  <c r="E76" i="11"/>
  <c r="E80" i="11" s="1"/>
  <c r="J80" i="11" s="1"/>
  <c r="D76" i="11"/>
  <c r="D80" i="11" s="1"/>
  <c r="I80" i="11" s="1"/>
  <c r="C76" i="11"/>
  <c r="F72" i="11"/>
  <c r="E72" i="11"/>
  <c r="D72" i="11"/>
  <c r="C72" i="11"/>
  <c r="F71" i="11"/>
  <c r="E71" i="11"/>
  <c r="D71" i="11"/>
  <c r="C71" i="11"/>
  <c r="F70" i="11"/>
  <c r="E70" i="11"/>
  <c r="D70" i="11"/>
  <c r="C70" i="11"/>
  <c r="F69" i="11"/>
  <c r="E69" i="11"/>
  <c r="D69" i="11"/>
  <c r="C69" i="11"/>
  <c r="F68" i="11"/>
  <c r="E68" i="11"/>
  <c r="D68" i="11"/>
  <c r="C68" i="11"/>
  <c r="F67" i="11"/>
  <c r="E67" i="11"/>
  <c r="D67" i="11"/>
  <c r="C67" i="11"/>
  <c r="F66" i="11"/>
  <c r="E66" i="11"/>
  <c r="D66" i="11"/>
  <c r="D73" i="11" s="1"/>
  <c r="I73" i="11" s="1"/>
  <c r="C66" i="11"/>
  <c r="F63" i="11"/>
  <c r="E63" i="11"/>
  <c r="D63" i="11"/>
  <c r="C63" i="11"/>
  <c r="F62" i="11"/>
  <c r="E62" i="11"/>
  <c r="D62" i="11"/>
  <c r="C62" i="11"/>
  <c r="F61" i="11"/>
  <c r="E61" i="11"/>
  <c r="D61" i="11"/>
  <c r="C61" i="11"/>
  <c r="F60" i="11"/>
  <c r="E60" i="11"/>
  <c r="E64" i="11" s="1"/>
  <c r="D60" i="11"/>
  <c r="C60" i="11"/>
  <c r="F39" i="11"/>
  <c r="E39" i="11"/>
  <c r="D39" i="11"/>
  <c r="O39" i="11" s="1"/>
  <c r="C39" i="11"/>
  <c r="F38" i="11"/>
  <c r="E38" i="11"/>
  <c r="D38" i="11"/>
  <c r="O38" i="11" s="1"/>
  <c r="C38" i="11"/>
  <c r="F37" i="11"/>
  <c r="E37" i="11"/>
  <c r="D37" i="11"/>
  <c r="O37" i="11" s="1"/>
  <c r="C37" i="11"/>
  <c r="F36" i="11"/>
  <c r="E36" i="11"/>
  <c r="E40" i="11" s="1"/>
  <c r="J40" i="11" s="1"/>
  <c r="D36" i="11"/>
  <c r="O36" i="11" s="1"/>
  <c r="C36" i="11"/>
  <c r="F32" i="11"/>
  <c r="E32" i="11"/>
  <c r="D32" i="11"/>
  <c r="O32" i="11" s="1"/>
  <c r="C32" i="11"/>
  <c r="F31" i="11"/>
  <c r="E31" i="11"/>
  <c r="D31" i="11"/>
  <c r="O31" i="11" s="1"/>
  <c r="C31" i="11"/>
  <c r="F30" i="11"/>
  <c r="E30" i="11"/>
  <c r="D30" i="11"/>
  <c r="O30" i="11" s="1"/>
  <c r="C30" i="11"/>
  <c r="F29" i="11"/>
  <c r="F33" i="11" s="1"/>
  <c r="K33" i="11" s="1"/>
  <c r="E29" i="11"/>
  <c r="D29" i="11"/>
  <c r="C29" i="11"/>
  <c r="C33" i="11" s="1"/>
  <c r="H33" i="11" s="1"/>
  <c r="F25" i="11"/>
  <c r="E25" i="11"/>
  <c r="D25" i="11"/>
  <c r="O25" i="11" s="1"/>
  <c r="C25" i="11"/>
  <c r="F24" i="11"/>
  <c r="E24" i="11"/>
  <c r="D24" i="11"/>
  <c r="O24" i="11" s="1"/>
  <c r="C24" i="11"/>
  <c r="F23" i="11"/>
  <c r="E23" i="11"/>
  <c r="D23" i="11"/>
  <c r="O23" i="11" s="1"/>
  <c r="C23" i="11"/>
  <c r="F22" i="11"/>
  <c r="E22" i="11"/>
  <c r="D22" i="11"/>
  <c r="O22" i="11" s="1"/>
  <c r="C22" i="11"/>
  <c r="F21" i="11"/>
  <c r="E21" i="11"/>
  <c r="D21" i="11"/>
  <c r="O21" i="11" s="1"/>
  <c r="C21" i="11"/>
  <c r="F20" i="11"/>
  <c r="E20" i="11"/>
  <c r="E26" i="11" s="1"/>
  <c r="J26" i="11" s="1"/>
  <c r="D20" i="11"/>
  <c r="D26" i="11" s="1"/>
  <c r="C20" i="11"/>
  <c r="C26" i="11" s="1"/>
  <c r="H26" i="11" s="1"/>
  <c r="F17" i="11"/>
  <c r="E17" i="11"/>
  <c r="D17" i="11"/>
  <c r="O17" i="11" s="1"/>
  <c r="C17" i="11"/>
  <c r="F16" i="11"/>
  <c r="E16" i="11"/>
  <c r="D16" i="11"/>
  <c r="O16" i="11" s="1"/>
  <c r="C16" i="11"/>
  <c r="F15" i="11"/>
  <c r="E15" i="11"/>
  <c r="D15" i="11"/>
  <c r="O15" i="11" s="1"/>
  <c r="C15" i="11"/>
  <c r="F14" i="11"/>
  <c r="E14" i="11"/>
  <c r="D14" i="11"/>
  <c r="O14" i="11" s="1"/>
  <c r="C14" i="11"/>
  <c r="F13" i="11"/>
  <c r="E13" i="11"/>
  <c r="D13" i="11"/>
  <c r="O13" i="11" s="1"/>
  <c r="C13" i="11"/>
  <c r="F12" i="11"/>
  <c r="E12" i="11"/>
  <c r="D12" i="11"/>
  <c r="O12" i="11" s="1"/>
  <c r="C12" i="11"/>
  <c r="F11" i="11"/>
  <c r="E11" i="11"/>
  <c r="D11" i="11"/>
  <c r="C11" i="11"/>
  <c r="A4" i="11"/>
  <c r="E187" i="11" s="1"/>
  <c r="C86" i="13"/>
  <c r="H86" i="13" s="1"/>
  <c r="C163" i="10"/>
  <c r="C73" i="13"/>
  <c r="H73" i="13" s="1"/>
  <c r="F160" i="14"/>
  <c r="E160" i="14"/>
  <c r="E168" i="14" s="1"/>
  <c r="E171" i="14" s="1"/>
  <c r="D160" i="10"/>
  <c r="D80" i="13"/>
  <c r="I80" i="13"/>
  <c r="D131" i="13"/>
  <c r="I131" i="13" s="1"/>
  <c r="D80" i="14"/>
  <c r="I80" i="14" s="1"/>
  <c r="D86" i="14"/>
  <c r="I86" i="14" s="1"/>
  <c r="I86" i="13"/>
  <c r="H86" i="14"/>
  <c r="D39" i="13"/>
  <c r="O39" i="13" s="1"/>
  <c r="D40" i="13"/>
  <c r="O40" i="13" s="1"/>
  <c r="C163" i="13"/>
  <c r="E214" i="14"/>
  <c r="G158" i="20"/>
  <c r="G161" i="20"/>
  <c r="F137" i="13"/>
  <c r="K137" i="13" s="1"/>
  <c r="C131" i="14"/>
  <c r="H131" i="14" s="1"/>
  <c r="H123" i="14"/>
  <c r="G158" i="14"/>
  <c r="E224" i="13"/>
  <c r="J224" i="13" s="1"/>
  <c r="D18" i="13"/>
  <c r="O18" i="13" s="1"/>
  <c r="D26" i="13"/>
  <c r="O26" i="13" s="1"/>
  <c r="C33" i="13"/>
  <c r="H33" i="13"/>
  <c r="D131" i="14"/>
  <c r="I131" i="14" s="1"/>
  <c r="C116" i="13"/>
  <c r="H116" i="13" s="1"/>
  <c r="C137" i="13"/>
  <c r="H137" i="13" s="1"/>
  <c r="G166" i="14"/>
  <c r="G169" i="14"/>
  <c r="E206" i="14"/>
  <c r="J206" i="14"/>
  <c r="J203" i="14"/>
  <c r="E192" i="14"/>
  <c r="J192" i="14" s="1"/>
  <c r="O121" i="14"/>
  <c r="D119" i="14"/>
  <c r="O119" i="14" s="1"/>
  <c r="O113" i="14"/>
  <c r="D115" i="14"/>
  <c r="O115" i="14" s="1"/>
  <c r="C116" i="14"/>
  <c r="H116" i="14" s="1"/>
  <c r="O113" i="13"/>
  <c r="D115" i="13"/>
  <c r="O115" i="13" s="1"/>
  <c r="G158" i="13"/>
  <c r="G161" i="13"/>
  <c r="G164" i="13"/>
  <c r="J199" i="13"/>
  <c r="H18" i="13"/>
  <c r="O11" i="13"/>
  <c r="D33" i="13"/>
  <c r="O33" i="13" s="1"/>
  <c r="C123" i="13"/>
  <c r="H123" i="13" s="1"/>
  <c r="E123" i="13"/>
  <c r="J123" i="13"/>
  <c r="C166" i="20"/>
  <c r="C169" i="20" s="1"/>
  <c r="O20" i="11"/>
  <c r="O29" i="11"/>
  <c r="D184" i="11"/>
  <c r="O184" i="11" s="1"/>
  <c r="D194" i="11"/>
  <c r="O194" i="11" s="1"/>
  <c r="C208" i="11"/>
  <c r="F219" i="11"/>
  <c r="D229" i="11"/>
  <c r="O229" i="11" s="1"/>
  <c r="F229" i="20"/>
  <c r="D227" i="20"/>
  <c r="O227" i="20" s="1"/>
  <c r="C222" i="20"/>
  <c r="F221" i="20"/>
  <c r="E227" i="20"/>
  <c r="F222" i="20"/>
  <c r="D222" i="20"/>
  <c r="O222" i="20" s="1"/>
  <c r="D33" i="20"/>
  <c r="G157" i="20"/>
  <c r="G160" i="20" s="1"/>
  <c r="G163" i="20" s="1"/>
  <c r="I163" i="20" s="1"/>
  <c r="D183" i="20"/>
  <c r="O183" i="20" s="1"/>
  <c r="D185" i="20"/>
  <c r="O185" i="20" s="1"/>
  <c r="C188" i="20"/>
  <c r="E188" i="20"/>
  <c r="F193" i="20"/>
  <c r="F198" i="20" s="1"/>
  <c r="K198" i="20" s="1"/>
  <c r="F195" i="20"/>
  <c r="E196" i="20"/>
  <c r="E201" i="20"/>
  <c r="E204" i="20" s="1"/>
  <c r="J204" i="20" s="1"/>
  <c r="D208" i="20"/>
  <c r="O208" i="20" s="1"/>
  <c r="F208" i="20"/>
  <c r="F212" i="20" s="1"/>
  <c r="F210" i="20"/>
  <c r="E217" i="20"/>
  <c r="D218" i="20"/>
  <c r="O218" i="20" s="1"/>
  <c r="D220" i="20"/>
  <c r="O220" i="20" s="1"/>
  <c r="E184" i="11"/>
  <c r="D195" i="11"/>
  <c r="O195" i="11" s="1"/>
  <c r="F208" i="11"/>
  <c r="D220" i="11"/>
  <c r="O220" i="11" s="1"/>
  <c r="C183" i="20"/>
  <c r="C190" i="20" s="1"/>
  <c r="H190" i="20" s="1"/>
  <c r="F184" i="20"/>
  <c r="F186" i="20"/>
  <c r="C187" i="20"/>
  <c r="F188" i="20"/>
  <c r="E193" i="20"/>
  <c r="E198" i="20" s="1"/>
  <c r="J198" i="20" s="1"/>
  <c r="D194" i="20"/>
  <c r="O194" i="20" s="1"/>
  <c r="E195" i="20"/>
  <c r="F197" i="20"/>
  <c r="D201" i="20"/>
  <c r="O201" i="20" s="1"/>
  <c r="E202" i="20"/>
  <c r="E208" i="20"/>
  <c r="E212" i="20" s="1"/>
  <c r="D209" i="20"/>
  <c r="O209" i="20" s="1"/>
  <c r="E210" i="20"/>
  <c r="E216" i="20"/>
  <c r="E223" i="20" s="1"/>
  <c r="D217" i="20"/>
  <c r="O217" i="20" s="1"/>
  <c r="E218" i="20"/>
  <c r="E220" i="20"/>
  <c r="E27" i="14"/>
  <c r="E34" i="14" s="1"/>
  <c r="E124" i="14"/>
  <c r="J124" i="14" s="1"/>
  <c r="O206" i="14"/>
  <c r="O11" i="10"/>
  <c r="C183" i="10"/>
  <c r="E183" i="10"/>
  <c r="D184" i="10"/>
  <c r="O184" i="10" s="1"/>
  <c r="F184" i="10"/>
  <c r="C185" i="10"/>
  <c r="E185" i="10"/>
  <c r="D186" i="10"/>
  <c r="O186" i="10" s="1"/>
  <c r="F186" i="10"/>
  <c r="C187" i="10"/>
  <c r="E187" i="10"/>
  <c r="D188" i="10"/>
  <c r="O188" i="10" s="1"/>
  <c r="F188" i="10"/>
  <c r="C189" i="10"/>
  <c r="E189" i="10"/>
  <c r="C193" i="10"/>
  <c r="E193" i="10"/>
  <c r="D194" i="10"/>
  <c r="O194" i="10" s="1"/>
  <c r="F194" i="10"/>
  <c r="C195" i="10"/>
  <c r="E195" i="10"/>
  <c r="D196" i="10"/>
  <c r="F196" i="10"/>
  <c r="D197" i="10"/>
  <c r="F197" i="10"/>
  <c r="D201" i="10"/>
  <c r="O201" i="10" s="1"/>
  <c r="F201" i="10"/>
  <c r="C202" i="10"/>
  <c r="E202" i="10"/>
  <c r="D203" i="10"/>
  <c r="O203" i="10" s="1"/>
  <c r="F203" i="10"/>
  <c r="C208" i="10"/>
  <c r="E208" i="10"/>
  <c r="D209" i="10"/>
  <c r="O209" i="10" s="1"/>
  <c r="F209" i="10"/>
  <c r="C210" i="10"/>
  <c r="E210" i="10"/>
  <c r="D211" i="10"/>
  <c r="O211" i="10" s="1"/>
  <c r="F211" i="10"/>
  <c r="C216" i="10"/>
  <c r="E216" i="10"/>
  <c r="D217" i="10"/>
  <c r="O217" i="10" s="1"/>
  <c r="F217" i="10"/>
  <c r="C218" i="10"/>
  <c r="E218" i="10"/>
  <c r="D219" i="10"/>
  <c r="O219" i="10" s="1"/>
  <c r="F219" i="10"/>
  <c r="C220" i="10"/>
  <c r="E220" i="10"/>
  <c r="D221" i="10"/>
  <c r="O221" i="10" s="1"/>
  <c r="F221" i="10"/>
  <c r="C222" i="10"/>
  <c r="E222" i="10"/>
  <c r="C226" i="10"/>
  <c r="E226" i="10"/>
  <c r="D227" i="10"/>
  <c r="O227" i="10" s="1"/>
  <c r="F227" i="10"/>
  <c r="C228" i="10"/>
  <c r="E228" i="10"/>
  <c r="D229" i="10"/>
  <c r="O229" i="10" s="1"/>
  <c r="F229" i="10"/>
  <c r="D26" i="14"/>
  <c r="D33" i="14"/>
  <c r="D40" i="14"/>
  <c r="I40" i="14" s="1"/>
  <c r="D64" i="14"/>
  <c r="O118" i="14"/>
  <c r="D137" i="14"/>
  <c r="I137" i="14" s="1"/>
  <c r="O203" i="14"/>
  <c r="D214" i="14"/>
  <c r="O214" i="14" s="1"/>
  <c r="I232" i="14"/>
  <c r="D183" i="10"/>
  <c r="O183" i="10" s="1"/>
  <c r="F183" i="10"/>
  <c r="C184" i="10"/>
  <c r="E184" i="10"/>
  <c r="D185" i="10"/>
  <c r="O185" i="10" s="1"/>
  <c r="F185" i="10"/>
  <c r="C186" i="10"/>
  <c r="E186" i="10"/>
  <c r="D187" i="10"/>
  <c r="O187" i="10" s="1"/>
  <c r="F187" i="10"/>
  <c r="C188" i="10"/>
  <c r="E188" i="10"/>
  <c r="D189" i="10"/>
  <c r="O189" i="10" s="1"/>
  <c r="F189" i="10"/>
  <c r="D193" i="10"/>
  <c r="F193" i="10"/>
  <c r="C194" i="10"/>
  <c r="E194" i="10"/>
  <c r="D195" i="10"/>
  <c r="O195" i="10" s="1"/>
  <c r="F195" i="10"/>
  <c r="C196" i="10"/>
  <c r="E196" i="10"/>
  <c r="C197" i="10"/>
  <c r="E197" i="10"/>
  <c r="C201" i="10"/>
  <c r="E201" i="10"/>
  <c r="D202" i="10"/>
  <c r="O202" i="10" s="1"/>
  <c r="F202" i="10"/>
  <c r="C203" i="10"/>
  <c r="E203" i="10"/>
  <c r="D208" i="10"/>
  <c r="O208" i="10" s="1"/>
  <c r="F208" i="10"/>
  <c r="C209" i="10"/>
  <c r="E209" i="10"/>
  <c r="D210" i="10"/>
  <c r="O210" i="10" s="1"/>
  <c r="F210" i="10"/>
  <c r="C211" i="10"/>
  <c r="E211" i="10"/>
  <c r="D216" i="10"/>
  <c r="O216" i="10" s="1"/>
  <c r="F216" i="10"/>
  <c r="C217" i="10"/>
  <c r="E217" i="10"/>
  <c r="D218" i="10"/>
  <c r="O218" i="10" s="1"/>
  <c r="F218" i="10"/>
  <c r="C219" i="10"/>
  <c r="E219" i="10"/>
  <c r="D220" i="10"/>
  <c r="O220" i="10" s="1"/>
  <c r="F220" i="10"/>
  <c r="C221" i="10"/>
  <c r="E221" i="10"/>
  <c r="D222" i="10"/>
  <c r="O222" i="10" s="1"/>
  <c r="F222" i="10"/>
  <c r="D226" i="10"/>
  <c r="D230" i="10" s="1"/>
  <c r="F226" i="10"/>
  <c r="F230" i="10" s="1"/>
  <c r="K230" i="10" s="1"/>
  <c r="C227" i="10"/>
  <c r="E227" i="10"/>
  <c r="D228" i="10"/>
  <c r="O228" i="10" s="1"/>
  <c r="F228" i="10"/>
  <c r="C229" i="10"/>
  <c r="E229" i="10"/>
  <c r="O126" i="14"/>
  <c r="E27" i="13"/>
  <c r="C169" i="13"/>
  <c r="C200" i="13"/>
  <c r="H200" i="13" s="1"/>
  <c r="O36" i="13"/>
  <c r="O224" i="13"/>
  <c r="D64" i="13"/>
  <c r="D137" i="13"/>
  <c r="I137" i="13" s="1"/>
  <c r="O183" i="13"/>
  <c r="O209" i="13"/>
  <c r="O217" i="13"/>
  <c r="O227" i="13"/>
  <c r="C64" i="13"/>
  <c r="O126" i="13"/>
  <c r="G157" i="13"/>
  <c r="O202" i="13"/>
  <c r="O131" i="13"/>
  <c r="O131" i="14"/>
  <c r="G160" i="13"/>
  <c r="I160" i="13" s="1"/>
  <c r="I33" i="13"/>
  <c r="C27" i="13"/>
  <c r="C34" i="13" s="1"/>
  <c r="H34" i="13" s="1"/>
  <c r="F163" i="13"/>
  <c r="F233" i="14"/>
  <c r="K233" i="14" s="1"/>
  <c r="H40" i="13"/>
  <c r="D123" i="14"/>
  <c r="O123" i="14" s="1"/>
  <c r="D116" i="14"/>
  <c r="O116" i="14" s="1"/>
  <c r="D116" i="13"/>
  <c r="O116" i="13" s="1"/>
  <c r="E124" i="13"/>
  <c r="E138" i="13"/>
  <c r="E140" i="13" s="1"/>
  <c r="J140" i="13" s="1"/>
  <c r="I40" i="13"/>
  <c r="H64" i="14"/>
  <c r="O33" i="14"/>
  <c r="I33" i="14"/>
  <c r="J34" i="14"/>
  <c r="C74" i="13"/>
  <c r="C96" i="13" s="1"/>
  <c r="H64" i="13"/>
  <c r="I64" i="13"/>
  <c r="O26" i="14"/>
  <c r="I26" i="14"/>
  <c r="D233" i="14"/>
  <c r="I233" i="14" s="1"/>
  <c r="H27" i="13"/>
  <c r="D124" i="14"/>
  <c r="O124" i="14" s="1"/>
  <c r="D124" i="13"/>
  <c r="O124" i="13" s="1"/>
  <c r="E41" i="14"/>
  <c r="J41" i="14" s="1"/>
  <c r="C41" i="13"/>
  <c r="H41" i="13" s="1"/>
  <c r="E200" i="14"/>
  <c r="J200" i="14"/>
  <c r="E201" i="14"/>
  <c r="E207" i="14" s="1"/>
  <c r="E215" i="14"/>
  <c r="J215" i="14"/>
  <c r="J207" i="14"/>
  <c r="O205" i="13" l="1"/>
  <c r="I205" i="13"/>
  <c r="H26" i="14"/>
  <c r="C27" i="14"/>
  <c r="H232" i="14"/>
  <c r="C233" i="14"/>
  <c r="H233" i="14" s="1"/>
  <c r="C124" i="13"/>
  <c r="C138" i="13" s="1"/>
  <c r="F228" i="11"/>
  <c r="D208" i="11"/>
  <c r="O208" i="11" s="1"/>
  <c r="C184" i="11"/>
  <c r="E226" i="11"/>
  <c r="F201" i="11"/>
  <c r="F204" i="11" s="1"/>
  <c r="K204" i="11" s="1"/>
  <c r="I116" i="14"/>
  <c r="C124" i="14"/>
  <c r="H124" i="14" s="1"/>
  <c r="D219" i="20"/>
  <c r="O219" i="20" s="1"/>
  <c r="D211" i="20"/>
  <c r="O211" i="20" s="1"/>
  <c r="D203" i="20"/>
  <c r="O203" i="20" s="1"/>
  <c r="D196" i="20"/>
  <c r="C189" i="20"/>
  <c r="C185" i="20"/>
  <c r="D226" i="11"/>
  <c r="F216" i="11"/>
  <c r="E201" i="11"/>
  <c r="C188" i="11"/>
  <c r="F220" i="20"/>
  <c r="E211" i="20"/>
  <c r="D202" i="20"/>
  <c r="O202" i="20" s="1"/>
  <c r="C194" i="20"/>
  <c r="C186" i="20"/>
  <c r="F228" i="20"/>
  <c r="C226" i="11"/>
  <c r="F211" i="11"/>
  <c r="D201" i="11"/>
  <c r="O201" i="11" s="1"/>
  <c r="D18" i="14"/>
  <c r="O11" i="14"/>
  <c r="O121" i="13"/>
  <c r="D123" i="13"/>
  <c r="E185" i="11"/>
  <c r="E189" i="11"/>
  <c r="D196" i="11"/>
  <c r="C202" i="11"/>
  <c r="C210" i="11"/>
  <c r="F217" i="11"/>
  <c r="D221" i="11"/>
  <c r="O221" i="11" s="1"/>
  <c r="C228" i="11"/>
  <c r="F185" i="11"/>
  <c r="F189" i="11"/>
  <c r="F195" i="11"/>
  <c r="D202" i="11"/>
  <c r="O202" i="11" s="1"/>
  <c r="D210" i="11"/>
  <c r="O210" i="11" s="1"/>
  <c r="E217" i="11"/>
  <c r="F220" i="11"/>
  <c r="C227" i="11"/>
  <c r="C183" i="11"/>
  <c r="C187" i="11"/>
  <c r="C193" i="11"/>
  <c r="C198" i="11" s="1"/>
  <c r="H198" i="11" s="1"/>
  <c r="F196" i="11"/>
  <c r="F203" i="11"/>
  <c r="D211" i="11"/>
  <c r="O211" i="11" s="1"/>
  <c r="C218" i="11"/>
  <c r="C222" i="11"/>
  <c r="E228" i="11"/>
  <c r="E186" i="11"/>
  <c r="D193" i="11"/>
  <c r="O193" i="11" s="1"/>
  <c r="E196" i="11"/>
  <c r="E203" i="11"/>
  <c r="F210" i="11"/>
  <c r="D218" i="11"/>
  <c r="O218" i="11" s="1"/>
  <c r="D222" i="11"/>
  <c r="O222" i="11" s="1"/>
  <c r="D228" i="11"/>
  <c r="O228" i="11" s="1"/>
  <c r="H224" i="13"/>
  <c r="C232" i="13"/>
  <c r="H232" i="13" s="1"/>
  <c r="O193" i="13"/>
  <c r="D199" i="13"/>
  <c r="D192" i="14"/>
  <c r="O185" i="14"/>
  <c r="E219" i="11"/>
  <c r="F193" i="11"/>
  <c r="D217" i="11"/>
  <c r="O217" i="11" s="1"/>
  <c r="D188" i="11"/>
  <c r="O188" i="11" s="1"/>
  <c r="D72" i="14"/>
  <c r="D73" i="14"/>
  <c r="I73" i="14" s="1"/>
  <c r="I224" i="13"/>
  <c r="D232" i="13"/>
  <c r="I124" i="14"/>
  <c r="I26" i="13"/>
  <c r="O231" i="13"/>
  <c r="E211" i="11"/>
  <c r="E197" i="11"/>
  <c r="F187" i="11"/>
  <c r="C220" i="11"/>
  <c r="D209" i="11"/>
  <c r="O209" i="11" s="1"/>
  <c r="C195" i="11"/>
  <c r="C185" i="11"/>
  <c r="D229" i="20"/>
  <c r="O229" i="20" s="1"/>
  <c r="E226" i="20"/>
  <c r="E230" i="20" s="1"/>
  <c r="J230" i="20" s="1"/>
  <c r="E229" i="20"/>
  <c r="C227" i="20"/>
  <c r="E221" i="20"/>
  <c r="C184" i="20"/>
  <c r="E186" i="20"/>
  <c r="D189" i="20"/>
  <c r="O189" i="20" s="1"/>
  <c r="D195" i="20"/>
  <c r="O195" i="20" s="1"/>
  <c r="C197" i="20"/>
  <c r="F202" i="20"/>
  <c r="E209" i="20"/>
  <c r="D216" i="20"/>
  <c r="F218" i="20"/>
  <c r="E183" i="20"/>
  <c r="E190" i="20" s="1"/>
  <c r="J190" i="20" s="1"/>
  <c r="E185" i="20"/>
  <c r="E187" i="20"/>
  <c r="E189" i="20"/>
  <c r="F194" i="20"/>
  <c r="F196" i="20"/>
  <c r="F201" i="20"/>
  <c r="F204" i="20" s="1"/>
  <c r="K204" i="20" s="1"/>
  <c r="F203" i="20"/>
  <c r="F209" i="20"/>
  <c r="F211" i="20"/>
  <c r="F217" i="20"/>
  <c r="F219" i="20"/>
  <c r="E228" i="20"/>
  <c r="E222" i="20"/>
  <c r="C229" i="20"/>
  <c r="F226" i="20"/>
  <c r="F230" i="20" s="1"/>
  <c r="K230" i="20" s="1"/>
  <c r="E184" i="20"/>
  <c r="D187" i="20"/>
  <c r="O187" i="20" s="1"/>
  <c r="D193" i="20"/>
  <c r="D198" i="20" s="1"/>
  <c r="O198" i="20" s="1"/>
  <c r="E197" i="20"/>
  <c r="E203" i="20"/>
  <c r="D210" i="20"/>
  <c r="O210" i="20" s="1"/>
  <c r="F216" i="20"/>
  <c r="F223" i="20" s="1"/>
  <c r="E219" i="20"/>
  <c r="D184" i="20"/>
  <c r="O184" i="20" s="1"/>
  <c r="D186" i="20"/>
  <c r="O186" i="20" s="1"/>
  <c r="D188" i="20"/>
  <c r="O188" i="20" s="1"/>
  <c r="C193" i="20"/>
  <c r="C198" i="20" s="1"/>
  <c r="H198" i="20" s="1"/>
  <c r="C195" i="20"/>
  <c r="D197" i="20"/>
  <c r="C202" i="20"/>
  <c r="C208" i="20"/>
  <c r="C212" i="20" s="1"/>
  <c r="C210" i="20"/>
  <c r="C216" i="20"/>
  <c r="C223" i="20" s="1"/>
  <c r="H223" i="20" s="1"/>
  <c r="C218" i="20"/>
  <c r="C220" i="20"/>
  <c r="D166" i="20"/>
  <c r="D169" i="20" s="1"/>
  <c r="D163" i="20"/>
  <c r="I190" i="13"/>
  <c r="O190" i="13"/>
  <c r="G158" i="11"/>
  <c r="C73" i="14"/>
  <c r="D74" i="14"/>
  <c r="F116" i="13"/>
  <c r="F124" i="13" s="1"/>
  <c r="F138" i="13" s="1"/>
  <c r="F140" i="13" s="1"/>
  <c r="E137" i="14"/>
  <c r="J137" i="14" s="1"/>
  <c r="C140" i="13"/>
  <c r="H138" i="13"/>
  <c r="K166" i="14"/>
  <c r="J201" i="14"/>
  <c r="D138" i="13"/>
  <c r="J138" i="13"/>
  <c r="I116" i="13"/>
  <c r="O40" i="14"/>
  <c r="I64" i="14"/>
  <c r="C138" i="14"/>
  <c r="J27" i="13"/>
  <c r="E34" i="13"/>
  <c r="J27" i="14"/>
  <c r="D138" i="14"/>
  <c r="H74" i="13"/>
  <c r="C206" i="13"/>
  <c r="O137" i="13"/>
  <c r="C81" i="13"/>
  <c r="H81" i="13" s="1"/>
  <c r="I123" i="14"/>
  <c r="D27" i="13"/>
  <c r="I18" i="13"/>
  <c r="I73" i="13"/>
  <c r="D74" i="13"/>
  <c r="H192" i="14"/>
  <c r="C201" i="14"/>
  <c r="D200" i="14"/>
  <c r="K158" i="13"/>
  <c r="C39" i="13"/>
  <c r="F184" i="11"/>
  <c r="F186" i="11"/>
  <c r="F188" i="11"/>
  <c r="E193" i="11"/>
  <c r="E195" i="11"/>
  <c r="F197" i="11"/>
  <c r="E202" i="11"/>
  <c r="E208" i="11"/>
  <c r="E210" i="11"/>
  <c r="E216" i="11"/>
  <c r="E223" i="11" s="1"/>
  <c r="E231" i="11" s="1"/>
  <c r="J231" i="11" s="1"/>
  <c r="E218" i="11"/>
  <c r="E220" i="11"/>
  <c r="E222" i="11"/>
  <c r="F227" i="11"/>
  <c r="F229" i="11"/>
  <c r="F230" i="11" s="1"/>
  <c r="K230" i="11" s="1"/>
  <c r="D183" i="11"/>
  <c r="O183" i="11" s="1"/>
  <c r="D185" i="11"/>
  <c r="O185" i="11" s="1"/>
  <c r="D187" i="11"/>
  <c r="O187" i="11" s="1"/>
  <c r="D189" i="11"/>
  <c r="O189" i="11" s="1"/>
  <c r="C194" i="11"/>
  <c r="C196" i="11"/>
  <c r="C201" i="11"/>
  <c r="C204" i="11" s="1"/>
  <c r="H204" i="11" s="1"/>
  <c r="C203" i="11"/>
  <c r="C209" i="11"/>
  <c r="C211" i="11"/>
  <c r="C217" i="11"/>
  <c r="C219" i="11"/>
  <c r="C221" i="11"/>
  <c r="F222" i="11"/>
  <c r="E227" i="11"/>
  <c r="E229" i="11"/>
  <c r="C228" i="20"/>
  <c r="C226" i="20"/>
  <c r="C230" i="20" s="1"/>
  <c r="H230" i="20" s="1"/>
  <c r="D221" i="20"/>
  <c r="O221" i="20" s="1"/>
  <c r="D228" i="20"/>
  <c r="O228" i="20" s="1"/>
  <c r="D226" i="20"/>
  <c r="C221" i="20"/>
  <c r="F183" i="20"/>
  <c r="F190" i="20" s="1"/>
  <c r="K190" i="20" s="1"/>
  <c r="F185" i="20"/>
  <c r="F187" i="20"/>
  <c r="F189" i="20"/>
  <c r="E194" i="20"/>
  <c r="C196" i="20"/>
  <c r="C201" i="20"/>
  <c r="C204" i="20" s="1"/>
  <c r="H204" i="20" s="1"/>
  <c r="C203" i="20"/>
  <c r="C209" i="20"/>
  <c r="C211" i="20"/>
  <c r="C217" i="20"/>
  <c r="C219" i="20"/>
  <c r="E98" i="13"/>
  <c r="C229" i="11"/>
  <c r="F226" i="11"/>
  <c r="E221" i="11"/>
  <c r="F218" i="11"/>
  <c r="D216" i="11"/>
  <c r="O216" i="11" s="1"/>
  <c r="E209" i="11"/>
  <c r="F202" i="11"/>
  <c r="C197" i="11"/>
  <c r="E194" i="11"/>
  <c r="E188" i="11"/>
  <c r="C186" i="11"/>
  <c r="F183" i="11"/>
  <c r="F190" i="11" s="1"/>
  <c r="K190" i="11" s="1"/>
  <c r="D227" i="11"/>
  <c r="O227" i="11" s="1"/>
  <c r="F221" i="11"/>
  <c r="D219" i="11"/>
  <c r="O219" i="11" s="1"/>
  <c r="C216" i="11"/>
  <c r="F209" i="11"/>
  <c r="D203" i="11"/>
  <c r="O203" i="11" s="1"/>
  <c r="D197" i="11"/>
  <c r="F194" i="11"/>
  <c r="C189" i="11"/>
  <c r="D186" i="11"/>
  <c r="O186" i="11" s="1"/>
  <c r="E183" i="11"/>
  <c r="G164" i="11"/>
  <c r="E18" i="10"/>
  <c r="D160" i="11"/>
  <c r="C255" i="14"/>
  <c r="D64" i="11"/>
  <c r="I64" i="11" s="1"/>
  <c r="F80" i="11"/>
  <c r="K80" i="11" s="1"/>
  <c r="E124" i="20"/>
  <c r="E138" i="20" s="1"/>
  <c r="D248" i="14"/>
  <c r="O230" i="10"/>
  <c r="I230" i="10"/>
  <c r="O226" i="10"/>
  <c r="E230" i="10"/>
  <c r="J230" i="10" s="1"/>
  <c r="C230" i="10"/>
  <c r="H230" i="10" s="1"/>
  <c r="D190" i="20"/>
  <c r="I190" i="20" s="1"/>
  <c r="E198" i="10"/>
  <c r="J198" i="10" s="1"/>
  <c r="J190" i="13"/>
  <c r="E200" i="13"/>
  <c r="J200" i="13" s="1"/>
  <c r="C212" i="11"/>
  <c r="O193" i="20"/>
  <c r="F190" i="10"/>
  <c r="K190" i="10" s="1"/>
  <c r="F200" i="14"/>
  <c r="K200" i="14" s="1"/>
  <c r="I198" i="20"/>
  <c r="E204" i="10"/>
  <c r="J204" i="10" s="1"/>
  <c r="F198" i="10"/>
  <c r="K198" i="10" s="1"/>
  <c r="C204" i="10"/>
  <c r="H204" i="10" s="1"/>
  <c r="D212" i="10"/>
  <c r="O212" i="10" s="1"/>
  <c r="E190" i="10"/>
  <c r="E212" i="11"/>
  <c r="E204" i="11"/>
  <c r="J204" i="11" s="1"/>
  <c r="E163" i="10"/>
  <c r="E166" i="10"/>
  <c r="E169" i="10" s="1"/>
  <c r="C163" i="11"/>
  <c r="C166" i="11"/>
  <c r="C169" i="11" s="1"/>
  <c r="D163" i="11"/>
  <c r="D166" i="11"/>
  <c r="D169" i="11" s="1"/>
  <c r="G157" i="10"/>
  <c r="G160" i="10" s="1"/>
  <c r="I160" i="10" s="1"/>
  <c r="G161" i="10"/>
  <c r="G167" i="10"/>
  <c r="E163" i="13"/>
  <c r="G164" i="10"/>
  <c r="C163" i="14"/>
  <c r="F160" i="11"/>
  <c r="F166" i="11" s="1"/>
  <c r="F169" i="11" s="1"/>
  <c r="F160" i="10"/>
  <c r="E166" i="11"/>
  <c r="E169" i="11" s="1"/>
  <c r="E163" i="14"/>
  <c r="G157" i="14"/>
  <c r="G160" i="14" s="1"/>
  <c r="G163" i="14" s="1"/>
  <c r="F168" i="14"/>
  <c r="F171" i="14" s="1"/>
  <c r="O136" i="14"/>
  <c r="E73" i="10"/>
  <c r="J73" i="10" s="1"/>
  <c r="E73" i="11"/>
  <c r="J73" i="11" s="1"/>
  <c r="E64" i="10"/>
  <c r="J64" i="10" s="1"/>
  <c r="C73" i="11"/>
  <c r="H73" i="11" s="1"/>
  <c r="F73" i="10"/>
  <c r="K73" i="10" s="1"/>
  <c r="C86" i="11"/>
  <c r="H86" i="11" s="1"/>
  <c r="C80" i="11"/>
  <c r="H80" i="11" s="1"/>
  <c r="O137" i="14"/>
  <c r="F86" i="11"/>
  <c r="K86" i="11" s="1"/>
  <c r="F116" i="14"/>
  <c r="K116" i="14" s="1"/>
  <c r="F123" i="14"/>
  <c r="K123" i="14" s="1"/>
  <c r="F64" i="11"/>
  <c r="K64" i="11" s="1"/>
  <c r="E64" i="14"/>
  <c r="J64" i="14" s="1"/>
  <c r="C64" i="10"/>
  <c r="H64" i="10" s="1"/>
  <c r="C248" i="14"/>
  <c r="I247" i="14"/>
  <c r="E255" i="14"/>
  <c r="J223" i="20"/>
  <c r="F223" i="11"/>
  <c r="F231" i="20"/>
  <c r="K231" i="20" s="1"/>
  <c r="C230" i="11"/>
  <c r="H230" i="11" s="1"/>
  <c r="E223" i="10"/>
  <c r="E230" i="11"/>
  <c r="J230" i="11" s="1"/>
  <c r="C223" i="11"/>
  <c r="C231" i="11" s="1"/>
  <c r="H231" i="11" s="1"/>
  <c r="K223" i="20"/>
  <c r="F223" i="10"/>
  <c r="F231" i="10" s="1"/>
  <c r="K231" i="10" s="1"/>
  <c r="C223" i="10"/>
  <c r="K190" i="13"/>
  <c r="F200" i="13"/>
  <c r="K200" i="13" s="1"/>
  <c r="C190" i="10"/>
  <c r="H190" i="10" s="1"/>
  <c r="F204" i="10"/>
  <c r="K204" i="10" s="1"/>
  <c r="D212" i="20"/>
  <c r="O212" i="20" s="1"/>
  <c r="E212" i="10"/>
  <c r="E190" i="11"/>
  <c r="J190" i="11" s="1"/>
  <c r="D204" i="11"/>
  <c r="F212" i="10"/>
  <c r="C212" i="10"/>
  <c r="D190" i="10"/>
  <c r="O190" i="10" s="1"/>
  <c r="E198" i="11"/>
  <c r="J198" i="11" s="1"/>
  <c r="O193" i="10"/>
  <c r="D198" i="10"/>
  <c r="C198" i="10"/>
  <c r="H198" i="10" s="1"/>
  <c r="D212" i="11"/>
  <c r="O212" i="11" s="1"/>
  <c r="F198" i="11"/>
  <c r="K198" i="11" s="1"/>
  <c r="C190" i="11"/>
  <c r="E199" i="20"/>
  <c r="F212" i="11"/>
  <c r="D190" i="11"/>
  <c r="D204" i="20"/>
  <c r="D204" i="10"/>
  <c r="G157" i="11"/>
  <c r="G160" i="11" s="1"/>
  <c r="M160" i="11" s="1"/>
  <c r="D163" i="10"/>
  <c r="D166" i="10"/>
  <c r="D169" i="10" s="1"/>
  <c r="F163" i="14"/>
  <c r="G166" i="13"/>
  <c r="M160" i="13"/>
  <c r="G163" i="13"/>
  <c r="I160" i="20"/>
  <c r="G166" i="20"/>
  <c r="M166" i="20" s="1"/>
  <c r="D166" i="13"/>
  <c r="D169" i="13" s="1"/>
  <c r="D163" i="13"/>
  <c r="F166" i="20"/>
  <c r="F169" i="20" s="1"/>
  <c r="F163" i="20"/>
  <c r="E166" i="13"/>
  <c r="E169" i="13" s="1"/>
  <c r="G161" i="11"/>
  <c r="E163" i="20"/>
  <c r="E166" i="20"/>
  <c r="E169" i="20" s="1"/>
  <c r="D163" i="14"/>
  <c r="O83" i="11"/>
  <c r="I116" i="20"/>
  <c r="D124" i="20"/>
  <c r="D138" i="20" s="1"/>
  <c r="I138" i="20" s="1"/>
  <c r="C138" i="20"/>
  <c r="H138" i="20" s="1"/>
  <c r="F123" i="10"/>
  <c r="K123" i="10" s="1"/>
  <c r="E123" i="11"/>
  <c r="J123" i="11" s="1"/>
  <c r="D123" i="11"/>
  <c r="I123" i="11" s="1"/>
  <c r="F131" i="11"/>
  <c r="K131" i="11" s="1"/>
  <c r="C116" i="11"/>
  <c r="H116" i="11" s="1"/>
  <c r="C131" i="11"/>
  <c r="H131" i="11" s="1"/>
  <c r="C137" i="11"/>
  <c r="H137" i="11" s="1"/>
  <c r="H116" i="20"/>
  <c r="F116" i="10"/>
  <c r="K116" i="10" s="1"/>
  <c r="E116" i="10"/>
  <c r="J116" i="10" s="1"/>
  <c r="D116" i="10"/>
  <c r="I116" i="10" s="1"/>
  <c r="C116" i="10"/>
  <c r="H116" i="10" s="1"/>
  <c r="C123" i="10"/>
  <c r="H123" i="10" s="1"/>
  <c r="E123" i="10"/>
  <c r="J123" i="10" s="1"/>
  <c r="D131" i="10"/>
  <c r="I131" i="10" s="1"/>
  <c r="C131" i="10"/>
  <c r="H131" i="10" s="1"/>
  <c r="F131" i="10"/>
  <c r="K131" i="10" s="1"/>
  <c r="F137" i="10"/>
  <c r="K137" i="10" s="1"/>
  <c r="E137" i="10"/>
  <c r="J137" i="10" s="1"/>
  <c r="D137" i="10"/>
  <c r="I137" i="10" s="1"/>
  <c r="C137" i="10"/>
  <c r="H137" i="10" s="1"/>
  <c r="D140" i="20"/>
  <c r="I140" i="20" s="1"/>
  <c r="K116" i="20"/>
  <c r="F124" i="20"/>
  <c r="F138" i="20" s="1"/>
  <c r="D123" i="10"/>
  <c r="I123" i="10" s="1"/>
  <c r="E131" i="10"/>
  <c r="J131" i="10" s="1"/>
  <c r="O138" i="14"/>
  <c r="I138" i="14"/>
  <c r="D140" i="14"/>
  <c r="K116" i="13"/>
  <c r="F116" i="11"/>
  <c r="F137" i="11"/>
  <c r="K137" i="11" s="1"/>
  <c r="E116" i="11"/>
  <c r="C123" i="11"/>
  <c r="H123" i="11" s="1"/>
  <c r="F123" i="11"/>
  <c r="K123" i="11" s="1"/>
  <c r="E131" i="11"/>
  <c r="J131" i="11" s="1"/>
  <c r="D131" i="11"/>
  <c r="I131" i="11" s="1"/>
  <c r="E137" i="11"/>
  <c r="J137" i="11" s="1"/>
  <c r="D116" i="11"/>
  <c r="I116" i="11" s="1"/>
  <c r="D137" i="11"/>
  <c r="I137" i="11" s="1"/>
  <c r="D74" i="10"/>
  <c r="D96" i="10" s="1"/>
  <c r="N83" i="10"/>
  <c r="N83" i="20"/>
  <c r="O83" i="20"/>
  <c r="F74" i="14"/>
  <c r="K74" i="14" s="1"/>
  <c r="E149" i="13"/>
  <c r="E64" i="13"/>
  <c r="E74" i="13" s="1"/>
  <c r="J74" i="13" s="1"/>
  <c r="O83" i="10"/>
  <c r="M163" i="20"/>
  <c r="M83" i="20"/>
  <c r="D74" i="11"/>
  <c r="D96" i="11" s="1"/>
  <c r="N83" i="11"/>
  <c r="K64" i="14"/>
  <c r="H64" i="20"/>
  <c r="C64" i="11"/>
  <c r="H64" i="11" s="1"/>
  <c r="E74" i="20"/>
  <c r="E81" i="20" s="1"/>
  <c r="J81" i="20" s="1"/>
  <c r="F74" i="20"/>
  <c r="F81" i="20" s="1"/>
  <c r="K81" i="20" s="1"/>
  <c r="F86" i="20"/>
  <c r="K86" i="20" s="1"/>
  <c r="C73" i="10"/>
  <c r="H73" i="10" s="1"/>
  <c r="K86" i="13"/>
  <c r="K86" i="10"/>
  <c r="F80" i="10"/>
  <c r="K80" i="10" s="1"/>
  <c r="C81" i="20"/>
  <c r="H81" i="20" s="1"/>
  <c r="J64" i="20"/>
  <c r="E86" i="11"/>
  <c r="J86" i="20"/>
  <c r="J64" i="11"/>
  <c r="E74" i="11"/>
  <c r="K64" i="10"/>
  <c r="C86" i="10"/>
  <c r="M83" i="10"/>
  <c r="J86" i="14"/>
  <c r="F74" i="13"/>
  <c r="F96" i="13" s="1"/>
  <c r="K86" i="14"/>
  <c r="M83" i="11"/>
  <c r="I74" i="20"/>
  <c r="D96" i="20"/>
  <c r="D81" i="20"/>
  <c r="I81" i="20" s="1"/>
  <c r="F73" i="11"/>
  <c r="I64" i="20"/>
  <c r="C86" i="20"/>
  <c r="F18" i="11"/>
  <c r="K18" i="11" s="1"/>
  <c r="E18" i="11"/>
  <c r="E27" i="11" s="1"/>
  <c r="C33" i="10"/>
  <c r="H33" i="10" s="1"/>
  <c r="F33" i="10"/>
  <c r="K33" i="10" s="1"/>
  <c r="F40" i="10"/>
  <c r="K40" i="10" s="1"/>
  <c r="D26" i="20"/>
  <c r="O26" i="20" s="1"/>
  <c r="E33" i="10"/>
  <c r="J33" i="10" s="1"/>
  <c r="F27" i="20"/>
  <c r="F34" i="20" s="1"/>
  <c r="K18" i="20"/>
  <c r="F39" i="13"/>
  <c r="D40" i="11"/>
  <c r="O40" i="11" s="1"/>
  <c r="D33" i="11"/>
  <c r="O33" i="11" s="1"/>
  <c r="C40" i="11"/>
  <c r="H40" i="11" s="1"/>
  <c r="C18" i="10"/>
  <c r="H18" i="10" s="1"/>
  <c r="F18" i="10"/>
  <c r="F27" i="10" s="1"/>
  <c r="K27" i="10" s="1"/>
  <c r="D26" i="10"/>
  <c r="I26" i="10" s="1"/>
  <c r="O11" i="20"/>
  <c r="E33" i="11"/>
  <c r="J33" i="11" s="1"/>
  <c r="E40" i="10"/>
  <c r="J40" i="10" s="1"/>
  <c r="K27" i="20"/>
  <c r="I18" i="20"/>
  <c r="O18" i="20"/>
  <c r="I26" i="11"/>
  <c r="O26" i="11"/>
  <c r="O33" i="20"/>
  <c r="I33" i="20"/>
  <c r="F26" i="11"/>
  <c r="K26" i="11" s="1"/>
  <c r="K18" i="14"/>
  <c r="F27" i="14"/>
  <c r="F34" i="14" s="1"/>
  <c r="J18" i="10"/>
  <c r="E27" i="10"/>
  <c r="C18" i="11"/>
  <c r="D40" i="20"/>
  <c r="F40" i="11"/>
  <c r="K40" i="11" s="1"/>
  <c r="D18" i="10"/>
  <c r="O18" i="10" s="1"/>
  <c r="E27" i="20"/>
  <c r="J18" i="20"/>
  <c r="C27" i="20"/>
  <c r="H18" i="20"/>
  <c r="J18" i="11"/>
  <c r="D40" i="10"/>
  <c r="O36" i="10"/>
  <c r="D33" i="10"/>
  <c r="O29" i="10"/>
  <c r="H26" i="10"/>
  <c r="C27" i="10"/>
  <c r="F27" i="13"/>
  <c r="O11" i="11"/>
  <c r="D18" i="11"/>
  <c r="H223" i="10"/>
  <c r="K223" i="11"/>
  <c r="F232" i="13"/>
  <c r="K232" i="13" s="1"/>
  <c r="C231" i="20"/>
  <c r="H231" i="20" s="1"/>
  <c r="D223" i="10"/>
  <c r="E232" i="13"/>
  <c r="J232" i="13" s="1"/>
  <c r="E233" i="14"/>
  <c r="J233" i="14" s="1"/>
  <c r="F98" i="13" l="1"/>
  <c r="K140" i="13"/>
  <c r="E124" i="10"/>
  <c r="C34" i="14"/>
  <c r="H27" i="14"/>
  <c r="I40" i="11"/>
  <c r="D198" i="11"/>
  <c r="E138" i="14"/>
  <c r="J138" i="14" s="1"/>
  <c r="D81" i="14"/>
  <c r="I81" i="14" s="1"/>
  <c r="I74" i="14"/>
  <c r="D96" i="14"/>
  <c r="O216" i="20"/>
  <c r="D223" i="20"/>
  <c r="I192" i="14"/>
  <c r="O192" i="14"/>
  <c r="I232" i="13"/>
  <c r="O232" i="13"/>
  <c r="F124" i="10"/>
  <c r="C199" i="20"/>
  <c r="H199" i="20" s="1"/>
  <c r="H73" i="14"/>
  <c r="C74" i="14"/>
  <c r="O199" i="13"/>
  <c r="I199" i="13"/>
  <c r="D200" i="13"/>
  <c r="O18" i="14"/>
  <c r="I18" i="14"/>
  <c r="D27" i="14"/>
  <c r="E231" i="20"/>
  <c r="J231" i="20" s="1"/>
  <c r="I123" i="13"/>
  <c r="O123" i="13"/>
  <c r="O226" i="11"/>
  <c r="D230" i="11"/>
  <c r="D96" i="13"/>
  <c r="D81" i="13"/>
  <c r="I81" i="13" s="1"/>
  <c r="I74" i="13"/>
  <c r="D140" i="13"/>
  <c r="O138" i="13"/>
  <c r="I138" i="13"/>
  <c r="E199" i="10"/>
  <c r="I200" i="14"/>
  <c r="O200" i="14"/>
  <c r="D201" i="14"/>
  <c r="K223" i="10"/>
  <c r="F34" i="10"/>
  <c r="F41" i="10" s="1"/>
  <c r="D223" i="11"/>
  <c r="D199" i="20"/>
  <c r="O199" i="20" s="1"/>
  <c r="H201" i="14"/>
  <c r="C207" i="14"/>
  <c r="E41" i="13"/>
  <c r="J34" i="13"/>
  <c r="E74" i="10"/>
  <c r="E96" i="10" s="1"/>
  <c r="F231" i="11"/>
  <c r="K231" i="11" s="1"/>
  <c r="D27" i="20"/>
  <c r="O27" i="20" s="1"/>
  <c r="F74" i="10"/>
  <c r="F96" i="10" s="1"/>
  <c r="F199" i="20"/>
  <c r="F205" i="20" s="1"/>
  <c r="K205" i="20" s="1"/>
  <c r="O190" i="20"/>
  <c r="C231" i="10"/>
  <c r="H231" i="10" s="1"/>
  <c r="D230" i="20"/>
  <c r="O226" i="20"/>
  <c r="O27" i="13"/>
  <c r="D34" i="13"/>
  <c r="I27" i="13"/>
  <c r="H206" i="13"/>
  <c r="C214" i="13"/>
  <c r="H214" i="13" s="1"/>
  <c r="C140" i="14"/>
  <c r="H138" i="14"/>
  <c r="C149" i="13"/>
  <c r="H140" i="13"/>
  <c r="C98" i="13"/>
  <c r="E206" i="13"/>
  <c r="F201" i="14"/>
  <c r="J190" i="10"/>
  <c r="D205" i="20"/>
  <c r="D213" i="20" s="1"/>
  <c r="I199" i="20"/>
  <c r="K199" i="20"/>
  <c r="F206" i="13"/>
  <c r="E199" i="11"/>
  <c r="E205" i="11" s="1"/>
  <c r="C205" i="20"/>
  <c r="F199" i="10"/>
  <c r="G166" i="10"/>
  <c r="F163" i="11"/>
  <c r="G163" i="10"/>
  <c r="M160" i="14"/>
  <c r="I160" i="14"/>
  <c r="G168" i="14"/>
  <c r="F166" i="10"/>
  <c r="F169" i="10" s="1"/>
  <c r="F163" i="10"/>
  <c r="F124" i="14"/>
  <c r="K124" i="14" s="1"/>
  <c r="C140" i="20"/>
  <c r="C98" i="20" s="1"/>
  <c r="I74" i="10"/>
  <c r="E96" i="11"/>
  <c r="F81" i="14"/>
  <c r="K81" i="14" s="1"/>
  <c r="E74" i="14"/>
  <c r="E81" i="14" s="1"/>
  <c r="J81" i="14" s="1"/>
  <c r="D81" i="10"/>
  <c r="I81" i="10" s="1"/>
  <c r="C74" i="10"/>
  <c r="H74" i="10" s="1"/>
  <c r="E138" i="10"/>
  <c r="F138" i="14"/>
  <c r="K138" i="14" s="1"/>
  <c r="F138" i="10"/>
  <c r="F140" i="10" s="1"/>
  <c r="J74" i="20"/>
  <c r="E96" i="13"/>
  <c r="K74" i="10"/>
  <c r="E96" i="20"/>
  <c r="F96" i="14"/>
  <c r="J64" i="13"/>
  <c r="C74" i="11"/>
  <c r="H74" i="11" s="1"/>
  <c r="E81" i="13"/>
  <c r="J81" i="13" s="1"/>
  <c r="H223" i="11"/>
  <c r="J223" i="11"/>
  <c r="E231" i="10"/>
  <c r="J231" i="10" s="1"/>
  <c r="J223" i="10"/>
  <c r="I190" i="10"/>
  <c r="C199" i="10"/>
  <c r="C205" i="10" s="1"/>
  <c r="I204" i="11"/>
  <c r="O204" i="11"/>
  <c r="K206" i="13"/>
  <c r="F214" i="13"/>
  <c r="K214" i="13" s="1"/>
  <c r="I204" i="10"/>
  <c r="O204" i="10"/>
  <c r="C199" i="11"/>
  <c r="H190" i="11"/>
  <c r="O198" i="10"/>
  <c r="I198" i="10"/>
  <c r="D199" i="10"/>
  <c r="F207" i="14"/>
  <c r="K201" i="14"/>
  <c r="O204" i="20"/>
  <c r="I204" i="20"/>
  <c r="E205" i="10"/>
  <c r="J199" i="10"/>
  <c r="F205" i="10"/>
  <c r="K199" i="10"/>
  <c r="O198" i="11"/>
  <c r="I198" i="11"/>
  <c r="I190" i="11"/>
  <c r="O190" i="11"/>
  <c r="D199" i="11"/>
  <c r="E205" i="20"/>
  <c r="J199" i="20"/>
  <c r="J206" i="13"/>
  <c r="E214" i="13"/>
  <c r="J214" i="13" s="1"/>
  <c r="F199" i="11"/>
  <c r="M166" i="13"/>
  <c r="I166" i="13"/>
  <c r="G169" i="13"/>
  <c r="G169" i="10"/>
  <c r="I166" i="10"/>
  <c r="M163" i="14"/>
  <c r="I163" i="14"/>
  <c r="M166" i="10"/>
  <c r="G169" i="20"/>
  <c r="I166" i="20"/>
  <c r="I163" i="13"/>
  <c r="M163" i="13"/>
  <c r="G163" i="11"/>
  <c r="G166" i="11"/>
  <c r="I160" i="11"/>
  <c r="D98" i="20"/>
  <c r="C124" i="10"/>
  <c r="C138" i="10" s="1"/>
  <c r="C140" i="10" s="1"/>
  <c r="K116" i="11"/>
  <c r="F124" i="11"/>
  <c r="F138" i="11" s="1"/>
  <c r="K138" i="11" s="1"/>
  <c r="E124" i="11"/>
  <c r="E138" i="11" s="1"/>
  <c r="J116" i="11"/>
  <c r="D98" i="14"/>
  <c r="D149" i="14"/>
  <c r="I140" i="14"/>
  <c r="D124" i="10"/>
  <c r="D138" i="10" s="1"/>
  <c r="F149" i="13"/>
  <c r="C124" i="11"/>
  <c r="C138" i="11" s="1"/>
  <c r="D124" i="11"/>
  <c r="D138" i="11" s="1"/>
  <c r="F140" i="20"/>
  <c r="K138" i="20"/>
  <c r="K138" i="13"/>
  <c r="E140" i="20"/>
  <c r="J138" i="20"/>
  <c r="K74" i="20"/>
  <c r="J74" i="10"/>
  <c r="E81" i="10"/>
  <c r="J81" i="10" s="1"/>
  <c r="F96" i="20"/>
  <c r="D81" i="11"/>
  <c r="I81" i="11" s="1"/>
  <c r="I74" i="11"/>
  <c r="H86" i="10"/>
  <c r="M160" i="10"/>
  <c r="K74" i="13"/>
  <c r="F81" i="13"/>
  <c r="K81" i="13" s="1"/>
  <c r="J74" i="11"/>
  <c r="E81" i="11"/>
  <c r="J81" i="11" s="1"/>
  <c r="J86" i="11"/>
  <c r="M166" i="11"/>
  <c r="H138" i="10"/>
  <c r="K73" i="11"/>
  <c r="F74" i="11"/>
  <c r="E140" i="10"/>
  <c r="J138" i="10"/>
  <c r="H86" i="20"/>
  <c r="M160" i="20"/>
  <c r="C96" i="20"/>
  <c r="C81" i="10"/>
  <c r="H81" i="10" s="1"/>
  <c r="I27" i="20"/>
  <c r="D27" i="10"/>
  <c r="D34" i="10" s="1"/>
  <c r="I26" i="20"/>
  <c r="D34" i="20"/>
  <c r="O34" i="20" s="1"/>
  <c r="K18" i="10"/>
  <c r="I18" i="10"/>
  <c r="I33" i="11"/>
  <c r="O26" i="10"/>
  <c r="F27" i="11"/>
  <c r="K27" i="11" s="1"/>
  <c r="K34" i="20"/>
  <c r="F41" i="20"/>
  <c r="O40" i="20"/>
  <c r="I40" i="20"/>
  <c r="E34" i="10"/>
  <c r="J27" i="10"/>
  <c r="K27" i="14"/>
  <c r="C27" i="11"/>
  <c r="H18" i="11"/>
  <c r="O18" i="11"/>
  <c r="D27" i="11"/>
  <c r="I18" i="11"/>
  <c r="I40" i="10"/>
  <c r="O40" i="10"/>
  <c r="E34" i="11"/>
  <c r="J27" i="11"/>
  <c r="K27" i="13"/>
  <c r="F34" i="13"/>
  <c r="K34" i="10"/>
  <c r="D41" i="20"/>
  <c r="I33" i="10"/>
  <c r="O33" i="10"/>
  <c r="C34" i="10"/>
  <c r="H27" i="10"/>
  <c r="I27" i="10"/>
  <c r="O27" i="10"/>
  <c r="C34" i="20"/>
  <c r="H27" i="20"/>
  <c r="J27" i="20"/>
  <c r="E34" i="20"/>
  <c r="F41" i="14"/>
  <c r="K34" i="14"/>
  <c r="D231" i="10"/>
  <c r="I223" i="10"/>
  <c r="O223" i="10"/>
  <c r="O230" i="11" l="1"/>
  <c r="I230" i="11"/>
  <c r="I200" i="13"/>
  <c r="O200" i="13"/>
  <c r="D206" i="13"/>
  <c r="F81" i="10"/>
  <c r="K81" i="10" s="1"/>
  <c r="D34" i="14"/>
  <c r="O27" i="14"/>
  <c r="I27" i="14"/>
  <c r="C41" i="14"/>
  <c r="H34" i="14"/>
  <c r="I34" i="20"/>
  <c r="F140" i="14"/>
  <c r="O205" i="20"/>
  <c r="E140" i="14"/>
  <c r="C81" i="14"/>
  <c r="H81" i="14" s="1"/>
  <c r="H74" i="14"/>
  <c r="C96" i="14"/>
  <c r="I223" i="20"/>
  <c r="O223" i="20"/>
  <c r="F213" i="20"/>
  <c r="K213" i="20" s="1"/>
  <c r="H140" i="14"/>
  <c r="C149" i="14"/>
  <c r="C98" i="14"/>
  <c r="O34" i="13"/>
  <c r="D41" i="13"/>
  <c r="I34" i="13"/>
  <c r="H207" i="14"/>
  <c r="C215" i="14"/>
  <c r="H215" i="14" s="1"/>
  <c r="D207" i="14"/>
  <c r="I201" i="14"/>
  <c r="O201" i="14"/>
  <c r="O140" i="13"/>
  <c r="D149" i="13"/>
  <c r="I140" i="13"/>
  <c r="D98" i="13"/>
  <c r="J41" i="13"/>
  <c r="K164" i="13"/>
  <c r="J140" i="14"/>
  <c r="E149" i="14"/>
  <c r="E98" i="14"/>
  <c r="I230" i="20"/>
  <c r="O230" i="20"/>
  <c r="D231" i="20"/>
  <c r="D231" i="11"/>
  <c r="O223" i="11"/>
  <c r="I223" i="11"/>
  <c r="H199" i="10"/>
  <c r="J199" i="11"/>
  <c r="I205" i="20"/>
  <c r="H205" i="20"/>
  <c r="C213" i="20"/>
  <c r="H213" i="20" s="1"/>
  <c r="I163" i="10"/>
  <c r="M163" i="10"/>
  <c r="G171" i="14"/>
  <c r="I168" i="14"/>
  <c r="M168" i="14"/>
  <c r="K138" i="10"/>
  <c r="H140" i="20"/>
  <c r="C96" i="10"/>
  <c r="C81" i="11"/>
  <c r="H81" i="11" s="1"/>
  <c r="J74" i="14"/>
  <c r="E96" i="14"/>
  <c r="F140" i="11"/>
  <c r="F98" i="11" s="1"/>
  <c r="C96" i="11"/>
  <c r="I213" i="20"/>
  <c r="O213" i="20"/>
  <c r="E213" i="11"/>
  <c r="J213" i="11" s="1"/>
  <c r="J205" i="11"/>
  <c r="I199" i="10"/>
  <c r="D205" i="10"/>
  <c r="O199" i="10"/>
  <c r="C205" i="11"/>
  <c r="H199" i="11"/>
  <c r="J205" i="10"/>
  <c r="E213" i="10"/>
  <c r="J213" i="10" s="1"/>
  <c r="F215" i="14"/>
  <c r="K215" i="14" s="1"/>
  <c r="K207" i="14"/>
  <c r="C213" i="10"/>
  <c r="H213" i="10" s="1"/>
  <c r="H205" i="10"/>
  <c r="F205" i="11"/>
  <c r="K199" i="11"/>
  <c r="J205" i="20"/>
  <c r="E213" i="20"/>
  <c r="J213" i="20" s="1"/>
  <c r="I199" i="11"/>
  <c r="O199" i="11"/>
  <c r="D205" i="11"/>
  <c r="K205" i="10"/>
  <c r="F213" i="10"/>
  <c r="K213" i="10" s="1"/>
  <c r="I169" i="13"/>
  <c r="M169" i="13"/>
  <c r="I169" i="10"/>
  <c r="M169" i="10"/>
  <c r="I169" i="20"/>
  <c r="M169" i="20"/>
  <c r="I163" i="11"/>
  <c r="M163" i="11"/>
  <c r="G169" i="11"/>
  <c r="I166" i="11"/>
  <c r="J140" i="20"/>
  <c r="E98" i="20"/>
  <c r="C140" i="11"/>
  <c r="H138" i="11"/>
  <c r="I138" i="10"/>
  <c r="D140" i="10"/>
  <c r="K140" i="20"/>
  <c r="F98" i="20"/>
  <c r="J138" i="11"/>
  <c r="E140" i="11"/>
  <c r="I138" i="11"/>
  <c r="D140" i="11"/>
  <c r="J140" i="10"/>
  <c r="E98" i="10"/>
  <c r="C98" i="10"/>
  <c r="H140" i="10"/>
  <c r="K140" i="10"/>
  <c r="F98" i="10"/>
  <c r="K140" i="14"/>
  <c r="F149" i="14"/>
  <c r="F98" i="14"/>
  <c r="K74" i="11"/>
  <c r="F96" i="11"/>
  <c r="F81" i="11"/>
  <c r="K81" i="11" s="1"/>
  <c r="K140" i="11"/>
  <c r="F34" i="11"/>
  <c r="K34" i="11" s="1"/>
  <c r="H27" i="11"/>
  <c r="C34" i="11"/>
  <c r="K41" i="20"/>
  <c r="K167" i="20"/>
  <c r="E41" i="10"/>
  <c r="J34" i="10"/>
  <c r="J34" i="20"/>
  <c r="E41" i="20"/>
  <c r="K161" i="20"/>
  <c r="I41" i="20"/>
  <c r="O41" i="20"/>
  <c r="C41" i="20"/>
  <c r="H34" i="20"/>
  <c r="D34" i="11"/>
  <c r="O27" i="11"/>
  <c r="I27" i="11"/>
  <c r="K41" i="14"/>
  <c r="K169" i="14"/>
  <c r="F41" i="13"/>
  <c r="K34" i="13"/>
  <c r="J34" i="11"/>
  <c r="E41" i="11"/>
  <c r="D41" i="10"/>
  <c r="I34" i="10"/>
  <c r="O34" i="10"/>
  <c r="H34" i="10"/>
  <c r="C41" i="10"/>
  <c r="K41" i="10"/>
  <c r="K167" i="10"/>
  <c r="O231" i="10"/>
  <c r="I231" i="10"/>
  <c r="D41" i="14" l="1"/>
  <c r="O34" i="14"/>
  <c r="I34" i="14"/>
  <c r="H41" i="14"/>
  <c r="K158" i="14"/>
  <c r="I206" i="13"/>
  <c r="O206" i="13"/>
  <c r="D214" i="13"/>
  <c r="O231" i="20"/>
  <c r="I231" i="20"/>
  <c r="O207" i="14"/>
  <c r="I207" i="14"/>
  <c r="D215" i="14"/>
  <c r="O41" i="13"/>
  <c r="I41" i="13"/>
  <c r="K161" i="13"/>
  <c r="O231" i="11"/>
  <c r="I231" i="11"/>
  <c r="I171" i="14"/>
  <c r="M171" i="14"/>
  <c r="C213" i="11"/>
  <c r="H213" i="11" s="1"/>
  <c r="H205" i="11"/>
  <c r="F213" i="11"/>
  <c r="K213" i="11" s="1"/>
  <c r="K205" i="11"/>
  <c r="I205" i="11"/>
  <c r="O205" i="11"/>
  <c r="D213" i="11"/>
  <c r="O205" i="10"/>
  <c r="D213" i="10"/>
  <c r="I205" i="10"/>
  <c r="I169" i="11"/>
  <c r="M169" i="11"/>
  <c r="H140" i="11"/>
  <c r="C98" i="11"/>
  <c r="I140" i="11"/>
  <c r="D98" i="11"/>
  <c r="J140" i="11"/>
  <c r="E98" i="11"/>
  <c r="D98" i="10"/>
  <c r="I140" i="10"/>
  <c r="F41" i="11"/>
  <c r="K167" i="11" s="1"/>
  <c r="C41" i="11"/>
  <c r="H34" i="11"/>
  <c r="K164" i="10"/>
  <c r="J41" i="10"/>
  <c r="J41" i="11"/>
  <c r="K164" i="11"/>
  <c r="O41" i="10"/>
  <c r="I41" i="10"/>
  <c r="K161" i="10"/>
  <c r="K164" i="20"/>
  <c r="J41" i="20"/>
  <c r="D41" i="11"/>
  <c r="O34" i="11"/>
  <c r="I34" i="11"/>
  <c r="H41" i="10"/>
  <c r="K158" i="10"/>
  <c r="K41" i="13"/>
  <c r="K167" i="13"/>
  <c r="H41" i="20"/>
  <c r="K158" i="20"/>
  <c r="I214" i="13" l="1"/>
  <c r="O214" i="13"/>
  <c r="O41" i="14"/>
  <c r="I41" i="14"/>
  <c r="K161" i="14"/>
  <c r="I215" i="14"/>
  <c r="O215" i="14"/>
  <c r="I213" i="10"/>
  <c r="O213" i="10"/>
  <c r="O213" i="11"/>
  <c r="I213" i="11"/>
  <c r="K41" i="11"/>
  <c r="H41" i="11"/>
  <c r="K158" i="11"/>
  <c r="I41" i="11"/>
  <c r="O41" i="11"/>
  <c r="K161" i="1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S164" authorId="0" shapeId="0" xr:uid="{00000000-0006-0000-0F00-000001000000}">
      <text>
        <r>
          <rPr>
            <b/>
            <sz val="8"/>
            <color indexed="81"/>
            <rFont val="Tahoma"/>
            <family val="2"/>
          </rPr>
          <t>Author:</t>
        </r>
        <r>
          <rPr>
            <sz val="8"/>
            <color indexed="81"/>
            <rFont val="Tahoma"/>
            <family val="2"/>
          </rPr>
          <t xml:space="preserve">
These numbers were adjusted to make the Closing balance 30 June 2015 (revised ) 0 (Please note that the total equity amounts equal 0. Noting that these balances will be rolled up and roll into equity accounts.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E98" authorId="0" shapeId="0" xr:uid="{00000000-0006-0000-1000-000001000000}">
      <text>
        <r>
          <rPr>
            <b/>
            <sz val="8"/>
            <color indexed="81"/>
            <rFont val="Tahoma"/>
            <family val="2"/>
          </rPr>
          <t>Author:</t>
        </r>
        <r>
          <rPr>
            <sz val="8"/>
            <color indexed="81"/>
            <rFont val="Tahoma"/>
            <family val="2"/>
          </rPr>
          <t xml:space="preserve">
Mismatch due to comparison between MYFR amount and balance as of June 2015</t>
        </r>
      </text>
    </comment>
    <comment ref="U168" authorId="0" shapeId="0" xr:uid="{00000000-0006-0000-1000-000002000000}">
      <text>
        <r>
          <rPr>
            <b/>
            <sz val="8"/>
            <color indexed="81"/>
            <rFont val="Tahoma"/>
            <family val="2"/>
          </rPr>
          <t>Author:</t>
        </r>
        <r>
          <rPr>
            <sz val="8"/>
            <color indexed="81"/>
            <rFont val="Tahoma"/>
            <family val="2"/>
          </rPr>
          <t xml:space="preserve">
These numbers were adjusted to make the Closing balance 30 June 2015 (revised ) 0 (Please note that the total equity amounts equal 0. Noting that these balances will be rolled up and roll into equity accounts.</t>
        </r>
      </text>
    </comment>
    <comment ref="AA168" authorId="0" shapeId="0" xr:uid="{00000000-0006-0000-1000-000003000000}">
      <text>
        <r>
          <rPr>
            <b/>
            <sz val="8"/>
            <color indexed="81"/>
            <rFont val="Tahoma"/>
            <family val="2"/>
          </rPr>
          <t>Author:</t>
        </r>
        <r>
          <rPr>
            <sz val="8"/>
            <color indexed="81"/>
            <rFont val="Tahoma"/>
            <family val="2"/>
          </rPr>
          <t xml:space="preserve">
These numbers were adjusted to make the Closing balance 30 June 2015 (revised ) 0 (Please note that the total equity amounts equal 0. Noting that these balances will be rolled up and roll into equity accounts.</t>
        </r>
      </text>
    </comment>
  </commentList>
</comments>
</file>

<file path=xl/sharedStrings.xml><?xml version="1.0" encoding="utf-8"?>
<sst xmlns="http://schemas.openxmlformats.org/spreadsheetml/2006/main" count="3326" uniqueCount="382">
  <si>
    <t>($ million)</t>
  </si>
  <si>
    <t xml:space="preserve"> Past Pub.</t>
  </si>
  <si>
    <t xml:space="preserve"> </t>
  </si>
  <si>
    <t>2012-13</t>
  </si>
  <si>
    <t>2013-14</t>
  </si>
  <si>
    <t>2014-15</t>
  </si>
  <si>
    <t>Actual</t>
  </si>
  <si>
    <t>Budget</t>
  </si>
  <si>
    <t>Revised</t>
  </si>
  <si>
    <t xml:space="preserve">Net result from continuing operations </t>
  </si>
  <si>
    <t>Income from transactions</t>
  </si>
  <si>
    <t>Output appropriations</t>
  </si>
  <si>
    <t>Special appropriations</t>
  </si>
  <si>
    <t>Interest</t>
  </si>
  <si>
    <t>Sale of goods and services</t>
  </si>
  <si>
    <t>Grants</t>
  </si>
  <si>
    <t>Fair value of assets and services received free of charge or for nominal consideration</t>
  </si>
  <si>
    <t>Other income</t>
  </si>
  <si>
    <t>Total income from transactions</t>
  </si>
  <si>
    <t>Expenses from transactions</t>
  </si>
  <si>
    <t>Employee benefits</t>
  </si>
  <si>
    <t xml:space="preserve">Depreciation </t>
  </si>
  <si>
    <t>Interest expense</t>
  </si>
  <si>
    <t>Grants and other transfers</t>
  </si>
  <si>
    <t>Capital asset charge</t>
  </si>
  <si>
    <t>Other operating expenses</t>
  </si>
  <si>
    <t>Total expenses from transactions</t>
  </si>
  <si>
    <t>Net result from transactions (net operating balance)</t>
  </si>
  <si>
    <t>Other economic flows included in net result</t>
  </si>
  <si>
    <t>Net gain/(loss) on non-financial assets</t>
  </si>
  <si>
    <t>Share of net profits/(losses) of associates and joint venture entities, excluding dividends</t>
  </si>
  <si>
    <t>Net gain/(loss) on financial instruments and statutory receivables/payables</t>
  </si>
  <si>
    <t>Other gains/(losses) from economic flows</t>
  </si>
  <si>
    <t>Total other economic flows included in net result</t>
  </si>
  <si>
    <t>Net result</t>
  </si>
  <si>
    <t>Other economic flows – other comprehensive income</t>
  </si>
  <si>
    <t>Adjustment to accumulated surplus/(deficit) due to a change in accounting policy</t>
  </si>
  <si>
    <t>Asset revaluation reserve</t>
  </si>
  <si>
    <t>Financial assets available-for-sale reserve</t>
  </si>
  <si>
    <t>Other</t>
  </si>
  <si>
    <t>Total other economic flows – other comprehensive income</t>
  </si>
  <si>
    <t>Comprehensive result</t>
  </si>
  <si>
    <t>*hidden lines</t>
  </si>
  <si>
    <t>check to see hidden lines have moved</t>
  </si>
  <si>
    <t>Y5000 - Output appropriations</t>
  </si>
  <si>
    <t>Y5040 - Special appropriations</t>
  </si>
  <si>
    <t>Y5080 - Interest</t>
  </si>
  <si>
    <t>Y5120 - Sales of goods and services</t>
  </si>
  <si>
    <t>Y5160 - Grants</t>
  </si>
  <si>
    <t>Y5200 - Fair value of assets and services received free of charge or for nominal consideration</t>
  </si>
  <si>
    <t>Y5240 - Other income</t>
  </si>
  <si>
    <t>Y4000 - Total income from transactions</t>
  </si>
  <si>
    <t>Y5280 - Employee benefits</t>
  </si>
  <si>
    <t>Y5400 - Grants and other transfers</t>
  </si>
  <si>
    <t>Y5440 - Capital asset charge</t>
  </si>
  <si>
    <t>Y5480 - Other operating expenses</t>
  </si>
  <si>
    <t>Y4250 - Total expenses from transactions</t>
  </si>
  <si>
    <t>Y3000 - Net result from transactions (net operating balance)</t>
  </si>
  <si>
    <t>Y5520 - Net gain/(loss) on non-financial assets</t>
  </si>
  <si>
    <t>Y5600 - Share of net profits/(losses) of associates and joint venture entities, excluding dividends</t>
  </si>
  <si>
    <t>Y5640 - Net gain/(loss) on financial instruments and statutory receivables/payables</t>
  </si>
  <si>
    <t>Y5720 - Other gains/(losses)from other economic flows</t>
  </si>
  <si>
    <t>Y4500 - Total other economic flows included in net result</t>
  </si>
  <si>
    <t>Y2000 - Net result</t>
  </si>
  <si>
    <t>Y5760 - Adjustment to accumulated surplus/(deficit) due to a change in accounting policy</t>
  </si>
  <si>
    <t>Y5800 - Changes in physical asset revaluation reserve</t>
  </si>
  <si>
    <t>Y5840 - Financial assets available for sale reserve:</t>
  </si>
  <si>
    <t>Y5960 - Other</t>
  </si>
  <si>
    <t>Y4750 - Total other economic flows - Other non owner changes in equity</t>
  </si>
  <si>
    <t>Y1000 - GFS-GAAP departmental comprehensive result</t>
  </si>
  <si>
    <t xml:space="preserve"> Statement of changes in equity</t>
  </si>
  <si>
    <t>Check Restated Budget</t>
  </si>
  <si>
    <t>Estimated as at 30 June</t>
  </si>
  <si>
    <t>Assets</t>
  </si>
  <si>
    <t>Financial assets</t>
  </si>
  <si>
    <t>Cash and deposits</t>
  </si>
  <si>
    <t>Receivables</t>
  </si>
  <si>
    <t>Other financial assets</t>
  </si>
  <si>
    <t>Investments accounted for using equity method</t>
  </si>
  <si>
    <t>Total financial assets</t>
  </si>
  <si>
    <t>Non-financial assets</t>
  </si>
  <si>
    <t>Inventories</t>
  </si>
  <si>
    <t>Non-financial assets classified as held for sale including disposal group assets</t>
  </si>
  <si>
    <t>Property, plant and equipment</t>
  </si>
  <si>
    <t>Biological assets</t>
  </si>
  <si>
    <t>Investment properties</t>
  </si>
  <si>
    <t>Intangible assets</t>
  </si>
  <si>
    <t>Total non-financial assets</t>
  </si>
  <si>
    <t>Total assets</t>
  </si>
  <si>
    <t>Liabilities</t>
  </si>
  <si>
    <t>Payables</t>
  </si>
  <si>
    <t>Borrowings</t>
  </si>
  <si>
    <t>Provisions</t>
  </si>
  <si>
    <t>Total liabilities</t>
  </si>
  <si>
    <t>Net assets</t>
  </si>
  <si>
    <t>Equity</t>
  </si>
  <si>
    <t>Accumulated surplus/(deficit)</t>
  </si>
  <si>
    <t>Reserves</t>
  </si>
  <si>
    <t>Contributed capital</t>
  </si>
  <si>
    <t>Total equity</t>
  </si>
  <si>
    <t>Total assets = Total equity</t>
  </si>
  <si>
    <t>V5000 - Cash and deposits</t>
  </si>
  <si>
    <t>V5050 - Receivables</t>
  </si>
  <si>
    <t>V5100 - Other financial assets</t>
  </si>
  <si>
    <t>Source:</t>
  </si>
  <si>
    <t>(overall width: 503 pixels)</t>
  </si>
  <si>
    <t>check against SRIMS report</t>
  </si>
  <si>
    <t>check against</t>
  </si>
  <si>
    <t>V4000 - Financial assets</t>
  </si>
  <si>
    <t>V5200 - Inventories</t>
  </si>
  <si>
    <t>V5250 - Non financial assets classified as held for sale including disposal group assets</t>
  </si>
  <si>
    <t>V5300 - Property, plant and equipment</t>
  </si>
  <si>
    <t>V5350 - Biological assets</t>
  </si>
  <si>
    <t>V5400 - Investment properties</t>
  </si>
  <si>
    <t>V5450 - Intangible assets</t>
  </si>
  <si>
    <t>V5500 - Other</t>
  </si>
  <si>
    <t>V4250 - Non-financial assets</t>
  </si>
  <si>
    <t>V3000 - Total assets</t>
  </si>
  <si>
    <t>V5550 - Payables</t>
  </si>
  <si>
    <t>V5600 - Borrowings</t>
  </si>
  <si>
    <t>V5650 - Provisions</t>
  </si>
  <si>
    <t>V5700 - Other</t>
  </si>
  <si>
    <t>V3400 - Total liabilities</t>
  </si>
  <si>
    <t>V2000 - Net assets</t>
  </si>
  <si>
    <t>V5750 - Accumulated surplus/(deficit)</t>
  </si>
  <si>
    <t>V5800 - Reserves</t>
  </si>
  <si>
    <t>V5850 - Contributed capital</t>
  </si>
  <si>
    <t>V4750 - Equity</t>
  </si>
  <si>
    <t>Cash flows from operating activities</t>
  </si>
  <si>
    <t>Receipts</t>
  </si>
  <si>
    <t>Receipts from Government</t>
  </si>
  <si>
    <t>Receipts from other entities</t>
  </si>
  <si>
    <t>Goods and Services Tax recovered from ATO</t>
  </si>
  <si>
    <t>Interest received</t>
  </si>
  <si>
    <t>Dividends received</t>
  </si>
  <si>
    <t>Other receipts</t>
  </si>
  <si>
    <t>Total receipts</t>
  </si>
  <si>
    <t xml:space="preserve">Payments </t>
  </si>
  <si>
    <t>Payments of grants and other transfers</t>
  </si>
  <si>
    <t>Payments to suppliers and employees</t>
  </si>
  <si>
    <t>Goods and Services Tax paid to the ATO</t>
  </si>
  <si>
    <t>Interest and other costs of finance paid</t>
  </si>
  <si>
    <t>Total payments</t>
  </si>
  <si>
    <t>Net cash flows from/(used in) operating activities</t>
  </si>
  <si>
    <t>Cash flows from investing activities</t>
  </si>
  <si>
    <t>Net investment</t>
  </si>
  <si>
    <t>Payments for non-financial assets</t>
  </si>
  <si>
    <t>Proceeds from sale of non-financial assets</t>
  </si>
  <si>
    <t>Net loans to other parties</t>
  </si>
  <si>
    <t>Net (purchase)/disposal of investments – policy purposes</t>
  </si>
  <si>
    <t>Net cash flow from/(used in) investing activities</t>
  </si>
  <si>
    <t>Cash flows from financing activities</t>
  </si>
  <si>
    <t>Owner contributions by State Government</t>
  </si>
  <si>
    <t>Repayment of finance leases</t>
  </si>
  <si>
    <t>Net borrowings</t>
  </si>
  <si>
    <t>Dividends paid</t>
  </si>
  <si>
    <t>Net cash flows from/(used in) financing activities</t>
  </si>
  <si>
    <t>Net increase/(decrease) in cash and cash equivalents</t>
  </si>
  <si>
    <t>Cash and cash equivalents at the beginning of the financial year</t>
  </si>
  <si>
    <t>Cash and cash equivalents at the end of the financial year</t>
  </si>
  <si>
    <t>W5000 - Receipts from Government</t>
  </si>
  <si>
    <t>Y5320 - Depreciation and amortisation</t>
  </si>
  <si>
    <t>Y5360 - Interest expense</t>
  </si>
  <si>
    <t>W5100 - Goods and Services Tax recovered from the ATO</t>
  </si>
  <si>
    <t>W5150 - Interest received</t>
  </si>
  <si>
    <t>W5200 - Dividends received</t>
  </si>
  <si>
    <t>W5250 - Other receipts</t>
  </si>
  <si>
    <t>W4000 - Total receipts</t>
  </si>
  <si>
    <t>W5300 - Payments of grants and other transfers</t>
  </si>
  <si>
    <t>W5350 - Payments to suppliers and employees</t>
  </si>
  <si>
    <t>W5400 - Goods and Services Tax paid to the ATO</t>
  </si>
  <si>
    <t>W5450 - Capital asset charge</t>
  </si>
  <si>
    <t>W5500 - Interest and other costs of finance</t>
  </si>
  <si>
    <t>W4200 - Total payments</t>
  </si>
  <si>
    <t>W3000 - Net cash flows from /(used in) operating activities</t>
  </si>
  <si>
    <t>W5580 - Net investment</t>
  </si>
  <si>
    <t>W5600 - Payments for non-financial assets</t>
  </si>
  <si>
    <t>W5650 - Proceeds from sale of non-financial assets</t>
  </si>
  <si>
    <t>W5700 - Net loans to other parties</t>
  </si>
  <si>
    <t>W5590 - Net (purchase)/disposal of investments - policy purposes</t>
  </si>
  <si>
    <t>W3250 - Net cash flows from /(used in) investing activities</t>
  </si>
  <si>
    <t>W5800 - Owner contributions by State Government</t>
  </si>
  <si>
    <t>W5840 - Repayment of finance leases</t>
  </si>
  <si>
    <t>W5880 - Net borrowings</t>
  </si>
  <si>
    <t>W5900 - Dividends paid</t>
  </si>
  <si>
    <t>W3500 - Net cash flows from /(used in) financing activities</t>
  </si>
  <si>
    <t>W2000 - Net increase (decrease) in cash and cash equivalents</t>
  </si>
  <si>
    <t>W2500 - Cash and cash equivalents at the end of the financial year</t>
  </si>
  <si>
    <t>E602 - Controlled Human Services</t>
  </si>
  <si>
    <t>E604 - Controlled Transport Planning and Local Infrastructure</t>
  </si>
  <si>
    <t>E703 - Controlled Auditor Generals</t>
  </si>
  <si>
    <t>E715 - Controlled Parliament</t>
  </si>
  <si>
    <t>Movement ($ million)</t>
  </si>
  <si>
    <t>V5150 - Investments accounted for using the equity method</t>
  </si>
  <si>
    <t>Y2500 - Total other economic flows - Other non owner changes in equity</t>
  </si>
  <si>
    <t>Y3800 - Total other economic flows - Other non owner changes in equity</t>
  </si>
  <si>
    <t>W1000 - GFS-GAAP departmental cash flow statement</t>
  </si>
  <si>
    <t>W4400 - Cash flows from investing activities</t>
  </si>
  <si>
    <t>W4600 - Cash flows from financing activities</t>
  </si>
  <si>
    <t>Contributions by owner</t>
  </si>
  <si>
    <t>Other Reserves</t>
  </si>
  <si>
    <t xml:space="preserve">Total equity </t>
  </si>
  <si>
    <t>Transactions with owners in their capacity as owners</t>
  </si>
  <si>
    <t>Revaluation surplus</t>
  </si>
  <si>
    <t xml:space="preserve">  Estimated as at 30 Jun</t>
  </si>
  <si>
    <t>Check against 
Op.State</t>
  </si>
  <si>
    <t>Check against 
Bal Sheet</t>
  </si>
  <si>
    <t xml:space="preserve">Comprehensive result </t>
  </si>
  <si>
    <t>Total Equity</t>
  </si>
  <si>
    <t>Administered income</t>
  </si>
  <si>
    <t>Appropriations – Payments made on behalf of the State</t>
  </si>
  <si>
    <t>Special Appropriations</t>
  </si>
  <si>
    <t>W5050 - Receipts from other entities</t>
  </si>
  <si>
    <t>Payments into the Consolidated Fund</t>
  </si>
  <si>
    <t>Total administered expenses</t>
  </si>
  <si>
    <t>Income less expenses</t>
  </si>
  <si>
    <t>Other gains/(losses)from other economic flows</t>
  </si>
  <si>
    <t>Adjustment to accumulated surplus/(defict) due to a change in accounting policy</t>
  </si>
  <si>
    <t>Financial assets available-for-sale reserve:</t>
  </si>
  <si>
    <t>Administered assets</t>
  </si>
  <si>
    <t>Total administered assets</t>
  </si>
  <si>
    <t>Administered liabilities</t>
  </si>
  <si>
    <t>Total administered liabilities</t>
  </si>
  <si>
    <t>Accounts</t>
  </si>
  <si>
    <t>Total</t>
  </si>
  <si>
    <t>*cross check to admin items statement</t>
  </si>
  <si>
    <t>Appropriations - Payments made on behalf of the State</t>
  </si>
  <si>
    <t>Opening balance 1 July 2012</t>
  </si>
  <si>
    <t>Closing balance 30 June 2013 (actual)</t>
  </si>
  <si>
    <t xml:space="preserve">Closing balance 30 June 2014 (budget) </t>
  </si>
  <si>
    <t>Closing balance 30 June 2014 (revised)</t>
  </si>
  <si>
    <t>Closing balance 30 June 2015 (estimate)</t>
  </si>
  <si>
    <t>Y5460 - Payments into consolidated fund</t>
  </si>
  <si>
    <t>Y3400 - Total other economic flows</t>
  </si>
  <si>
    <t>E654 - Administered Transport Planning and Local Infrastructure</t>
  </si>
  <si>
    <t>E652 - Administered Human Services</t>
  </si>
  <si>
    <t>W5540 - Other payments</t>
  </si>
  <si>
    <t>Total administered income</t>
  </si>
  <si>
    <t>Administered expenses</t>
  </si>
  <si>
    <t>Expenses on behalf of the State</t>
  </si>
  <si>
    <t>90800 - Transfers between Funds Expense</t>
  </si>
  <si>
    <t>Controlled DEPI (EPA + DEPI)</t>
  </si>
  <si>
    <t>X2000 - Accumulated surplus/(deficit)</t>
  </si>
  <si>
    <t>X2200 - Contributions by owners</t>
  </si>
  <si>
    <t>X2400 - Physical asset revaluation reserve</t>
  </si>
  <si>
    <t>X2600 - Financial assets available for sale reserve</t>
  </si>
  <si>
    <t>BP5 13-14</t>
  </si>
  <si>
    <t>Table X.X.X: Operating statement</t>
  </si>
  <si>
    <t>Table X.X.X: Balance sheet</t>
  </si>
  <si>
    <t>Table X.X.X: Statement of cash flows</t>
  </si>
  <si>
    <t>Table X.X.X: Statement of changes in equity</t>
  </si>
  <si>
    <t>Table X.X.X: Administered items statement</t>
  </si>
  <si>
    <t>Table X.X.X: Payments made on behalf of the State</t>
  </si>
  <si>
    <t>ADMINISTERED DEPARTMENT:</t>
  </si>
  <si>
    <t>Cash flow check (cash and deposits)</t>
  </si>
  <si>
    <t>DEPARTMENT:</t>
  </si>
  <si>
    <t>Murray-Darling Basin contribution</t>
  </si>
  <si>
    <t>Victorian Desalination Project finance lease liability</t>
  </si>
  <si>
    <t>Tattersalls duty payments to other jurisdictions</t>
  </si>
  <si>
    <t>ANZAC Day administered trust</t>
  </si>
  <si>
    <t xml:space="preserve">Finance Lease Interest </t>
  </si>
  <si>
    <t>Grants to Government public non-financial corporations - within portfolio</t>
  </si>
  <si>
    <t>Finance lease liability</t>
  </si>
  <si>
    <t>Superannuation and pension payments</t>
  </si>
  <si>
    <t>Current and capital grants</t>
  </si>
  <si>
    <t xml:space="preserve">Operating supplies and consumables </t>
  </si>
  <si>
    <t>Depreciation</t>
  </si>
  <si>
    <t>MA</t>
  </si>
  <si>
    <t xml:space="preserve">  </t>
  </si>
  <si>
    <t>ANZAC Day account</t>
  </si>
  <si>
    <t>X3000 - Accumulated surplus/(deficit)</t>
  </si>
  <si>
    <t>X4000 - Accumulated funds</t>
  </si>
  <si>
    <t>X4100 - Adjustment due to change in accounting policy</t>
  </si>
  <si>
    <t>X4200 - Operating surplus / deficit</t>
  </si>
  <si>
    <t>X3200 - Contribution by owners</t>
  </si>
  <si>
    <t>Check to Balance sheet cash and deposits</t>
  </si>
  <si>
    <t>Other gains/(losses) from other economic flows</t>
  </si>
  <si>
    <t>Restated Opening Balance</t>
  </si>
  <si>
    <t>Sources: Departments of Human Services and Treasury and Finance</t>
  </si>
  <si>
    <t>Sources: Departments of Transport, Planning and Local Infrastructure and Treasury and Finance</t>
  </si>
  <si>
    <t>X1000 - GFS-GAAP departmental statement of changes in equity</t>
  </si>
  <si>
    <t>Departmental Cash Flow Statement for 2015-16 Budget</t>
  </si>
  <si>
    <t>Appropriations – payments made on behalf of the State</t>
  </si>
  <si>
    <t>Anzac Day administered trust</t>
  </si>
  <si>
    <t>Machinery of Government</t>
  </si>
  <si>
    <t>2015-16</t>
  </si>
  <si>
    <t>BP5 14-15</t>
  </si>
  <si>
    <t>Departmental Operating Statement for 2015-16 Budget</t>
  </si>
  <si>
    <r>
      <t>PRD Report Location</t>
    </r>
    <r>
      <rPr>
        <sz val="8"/>
        <color theme="1"/>
        <rFont val="Arial"/>
        <family val="2"/>
      </rPr>
      <t xml:space="preserve">: </t>
    </r>
    <r>
      <rPr>
        <i/>
        <sz val="8"/>
        <color theme="1"/>
        <rFont val="Arial"/>
        <family val="2"/>
      </rPr>
      <t>CRA Reporting &gt; BP5 Departmental Statements &gt; Departmental Statements</t>
    </r>
  </si>
  <si>
    <r>
      <t xml:space="preserve">2013-14 Actual </t>
    </r>
    <r>
      <rPr>
        <sz val="8"/>
        <color theme="1"/>
        <rFont val="Arial"/>
        <family val="2"/>
      </rPr>
      <t xml:space="preserve">is taken from the </t>
    </r>
    <r>
      <rPr>
        <b/>
        <u/>
        <sz val="8"/>
        <color theme="1"/>
        <rFont val="Arial"/>
        <family val="2"/>
      </rPr>
      <t>2013-14 AFR Final</t>
    </r>
    <r>
      <rPr>
        <sz val="8"/>
        <color theme="1"/>
        <rFont val="Arial"/>
        <family val="2"/>
      </rPr>
      <t xml:space="preserve"> version</t>
    </r>
  </si>
  <si>
    <r>
      <t xml:space="preserve">2014-15 Budget </t>
    </r>
    <r>
      <rPr>
        <sz val="8"/>
        <color theme="1"/>
        <rFont val="Arial"/>
        <family val="2"/>
      </rPr>
      <t xml:space="preserve">is taken from the </t>
    </r>
    <r>
      <rPr>
        <b/>
        <u/>
        <sz val="8"/>
        <color theme="1"/>
        <rFont val="Arial"/>
        <family val="2"/>
      </rPr>
      <t>2014-15 Restated Budget OB</t>
    </r>
    <r>
      <rPr>
        <sz val="8"/>
        <color theme="1"/>
        <rFont val="Arial"/>
        <family val="2"/>
      </rPr>
      <t xml:space="preserve"> version</t>
    </r>
  </si>
  <si>
    <r>
      <t>2014-15 Revised (MYR Final)</t>
    </r>
    <r>
      <rPr>
        <sz val="8"/>
        <color theme="1"/>
        <rFont val="Arial"/>
        <family val="2"/>
      </rPr>
      <t xml:space="preserve"> is taken from the </t>
    </r>
    <r>
      <rPr>
        <b/>
        <u/>
        <sz val="8"/>
        <color theme="1"/>
        <rFont val="Arial"/>
        <family val="2"/>
      </rPr>
      <t>2014-15 MYFR Final</t>
    </r>
    <r>
      <rPr>
        <sz val="8"/>
        <color theme="1"/>
        <rFont val="Arial"/>
        <family val="2"/>
      </rPr>
      <t xml:space="preserve"> version</t>
    </r>
  </si>
  <si>
    <r>
      <t>2014-15 Revised</t>
    </r>
    <r>
      <rPr>
        <sz val="8"/>
        <color theme="1"/>
        <rFont val="Arial"/>
        <family val="2"/>
      </rPr>
      <t xml:space="preserve"> is taken from the </t>
    </r>
    <r>
      <rPr>
        <b/>
        <u/>
        <sz val="8"/>
        <color theme="1"/>
        <rFont val="Arial"/>
        <family val="2"/>
      </rPr>
      <t>Current Version</t>
    </r>
  </si>
  <si>
    <r>
      <t>2015-16 Budget</t>
    </r>
    <r>
      <rPr>
        <sz val="8"/>
        <color theme="1"/>
        <rFont val="Arial"/>
        <family val="2"/>
      </rPr>
      <t xml:space="preserve"> is taken from the </t>
    </r>
    <r>
      <rPr>
        <b/>
        <u/>
        <sz val="8"/>
        <color theme="1"/>
        <rFont val="Arial"/>
        <family val="2"/>
      </rPr>
      <t>Current Version</t>
    </r>
  </si>
  <si>
    <t>2014-15 Revised (MYR Final)</t>
  </si>
  <si>
    <t>actual</t>
  </si>
  <si>
    <t>budget</t>
  </si>
  <si>
    <t>revised</t>
  </si>
  <si>
    <r>
      <t>budget</t>
    </r>
    <r>
      <rPr>
        <i/>
        <vertAlign val="superscript"/>
        <sz val="10"/>
        <color indexed="9"/>
        <rFont val="Calibri"/>
        <family val="2"/>
      </rPr>
      <t>(a)</t>
    </r>
  </si>
  <si>
    <t>Please make sure to add a comment for any adjustment made, explaining what it is for.</t>
  </si>
  <si>
    <t>2014-15 Revised (MYR Final) OB</t>
  </si>
  <si>
    <t>2014-15 Revised (MYR Final) CB</t>
  </si>
  <si>
    <r>
      <t xml:space="preserve">2014-15 Budget </t>
    </r>
    <r>
      <rPr>
        <sz val="8"/>
        <color theme="1"/>
        <rFont val="Arial"/>
        <family val="2"/>
      </rPr>
      <t xml:space="preserve">is taken from the </t>
    </r>
    <r>
      <rPr>
        <b/>
        <u/>
        <sz val="8"/>
        <color theme="1"/>
        <rFont val="Arial"/>
        <family val="2"/>
      </rPr>
      <t>2014-15 Restated Budget OB V1</t>
    </r>
    <r>
      <rPr>
        <sz val="8"/>
        <color theme="1"/>
        <rFont val="Arial"/>
        <family val="2"/>
      </rPr>
      <t xml:space="preserve"> version</t>
    </r>
  </si>
  <si>
    <t xml:space="preserve">  Estimated as at 30 June</t>
  </si>
  <si>
    <t>Closing balance 30 June 2016 (estimate)</t>
  </si>
  <si>
    <t>Departmental SOCIE for 2015-16 Budget</t>
  </si>
  <si>
    <t>..</t>
  </si>
  <si>
    <t>2014-15 Revised OB (MYR Final)</t>
  </si>
  <si>
    <t>2014-15 Revised Mvmt (MYR Final)</t>
  </si>
  <si>
    <t>2014-15 Revised CB (MYR Final)</t>
  </si>
  <si>
    <t>Non MOG related Manual Adjustment</t>
  </si>
  <si>
    <t>MOG related Manual Adjustment</t>
  </si>
  <si>
    <t>Non MOG Manual Adjustments</t>
  </si>
  <si>
    <t>MOG related Manual Adjustments</t>
  </si>
  <si>
    <t>Other reserves</t>
  </si>
  <si>
    <r>
      <t>Receipts from Government</t>
    </r>
    <r>
      <rPr>
        <vertAlign val="superscript"/>
        <sz val="10"/>
        <rFont val="Calibri"/>
        <family val="2"/>
      </rPr>
      <t>(c)</t>
    </r>
  </si>
  <si>
    <r>
      <t>Net investment</t>
    </r>
    <r>
      <rPr>
        <vertAlign val="superscript"/>
        <sz val="10"/>
        <rFont val="Calibri"/>
        <family val="2"/>
      </rPr>
      <t>(c)</t>
    </r>
  </si>
  <si>
    <t>Time run: 28/04/2015 1:02:45 PM</t>
  </si>
  <si>
    <t>Time run: 28/04/2015 1:28:27 PM</t>
  </si>
  <si>
    <t>Time run: 28/04/2015 1:31:03 PM</t>
  </si>
  <si>
    <r>
      <t>Closing balance 30 June 2015 (budget)</t>
    </r>
    <r>
      <rPr>
        <b/>
        <vertAlign val="superscript"/>
        <sz val="10"/>
        <rFont val="Calibri"/>
        <family val="2"/>
      </rPr>
      <t>(a)</t>
    </r>
  </si>
  <si>
    <r>
      <t>Closing balance 31 December 2014 (actual)</t>
    </r>
    <r>
      <rPr>
        <b/>
        <vertAlign val="superscript"/>
        <sz val="10"/>
        <rFont val="Calibri"/>
        <family val="2"/>
      </rPr>
      <t>(b)</t>
    </r>
  </si>
  <si>
    <r>
      <t>Closing balance 30 June 2015 (budget)</t>
    </r>
    <r>
      <rPr>
        <b/>
        <vertAlign val="superscript"/>
        <sz val="10"/>
        <rFont val="Calibri"/>
        <family val="2"/>
      </rPr>
      <t xml:space="preserve">(a) </t>
    </r>
  </si>
  <si>
    <t>2016-17</t>
  </si>
  <si>
    <t>Opening balance 1 July 2014</t>
  </si>
  <si>
    <t>revised(b)</t>
  </si>
  <si>
    <t>Closing balance 31 Dec 2014 (actual)</t>
  </si>
  <si>
    <t>Closing balance 31 December 2014 (actual)</t>
  </si>
  <si>
    <t>Sources: Departments of Education and Training, and Treasury and Finance</t>
  </si>
  <si>
    <t>Changes in non-financial assets revaluation surplus</t>
  </si>
  <si>
    <t>2017-18</t>
  </si>
  <si>
    <t>Receivables from government</t>
  </si>
  <si>
    <t>Other receivables</t>
  </si>
  <si>
    <t>2018-19</t>
  </si>
  <si>
    <t>BP5 17-18</t>
  </si>
  <si>
    <t>17-18</t>
  </si>
  <si>
    <t>2019-20</t>
  </si>
  <si>
    <t>2018</t>
  </si>
  <si>
    <t>2019</t>
  </si>
  <si>
    <t>2020</t>
  </si>
  <si>
    <t>Opening balance 1 July 2017</t>
  </si>
  <si>
    <r>
      <t>actual</t>
    </r>
    <r>
      <rPr>
        <i/>
        <vertAlign val="superscript"/>
        <sz val="10"/>
        <color rgb="FFFFFFFF"/>
        <rFont val="Calibri"/>
        <family val="2"/>
      </rPr>
      <t>(a)</t>
    </r>
  </si>
  <si>
    <r>
      <t>budget</t>
    </r>
    <r>
      <rPr>
        <i/>
        <vertAlign val="superscript"/>
        <sz val="10"/>
        <color rgb="FFFFFFFF"/>
        <rFont val="Calibri"/>
        <family val="2"/>
      </rPr>
      <t>(a)</t>
    </r>
  </si>
  <si>
    <r>
      <t>revised</t>
    </r>
    <r>
      <rPr>
        <i/>
        <vertAlign val="superscript"/>
        <sz val="10"/>
        <color rgb="FFFFFFFF"/>
        <rFont val="Calibri"/>
        <family val="2"/>
      </rPr>
      <t>(b)</t>
    </r>
  </si>
  <si>
    <r>
      <t>budget</t>
    </r>
    <r>
      <rPr>
        <i/>
        <vertAlign val="superscript"/>
        <sz val="10"/>
        <color rgb="FFFFFFFF"/>
        <rFont val="Calibri"/>
        <family val="2"/>
      </rPr>
      <t>(b)</t>
    </r>
  </si>
  <si>
    <r>
      <t>budget</t>
    </r>
    <r>
      <rPr>
        <i/>
        <vertAlign val="superscript"/>
        <sz val="10"/>
        <color rgb="FFFFFFFF"/>
        <rFont val="Calibri"/>
        <family val="2"/>
      </rPr>
      <t>(a)(b)</t>
    </r>
  </si>
  <si>
    <r>
      <t>revised</t>
    </r>
    <r>
      <rPr>
        <i/>
        <vertAlign val="superscript"/>
        <sz val="10"/>
        <color rgb="FFFFFFFF"/>
        <rFont val="Calibri"/>
        <family val="2"/>
      </rPr>
      <t>(c)</t>
    </r>
  </si>
  <si>
    <r>
      <t>budget</t>
    </r>
    <r>
      <rPr>
        <i/>
        <vertAlign val="superscript"/>
        <sz val="10"/>
        <color rgb="FFFFFFFF"/>
        <rFont val="Calibri"/>
        <family val="2"/>
      </rPr>
      <t>(c)</t>
    </r>
  </si>
  <si>
    <r>
      <t>Closing balance 30 June 2018 (actual)</t>
    </r>
    <r>
      <rPr>
        <b/>
        <vertAlign val="superscript"/>
        <sz val="10"/>
        <rFont val="Calibri"/>
        <family val="2"/>
      </rPr>
      <t>(a)</t>
    </r>
  </si>
  <si>
    <r>
      <t>Closing balance 30 June 2019 (budget)</t>
    </r>
    <r>
      <rPr>
        <b/>
        <vertAlign val="superscript"/>
        <sz val="10"/>
        <rFont val="Calibri"/>
        <family val="2"/>
      </rPr>
      <t>(a)(b)</t>
    </r>
  </si>
  <si>
    <r>
      <t>Closing balance 30 June 2019 (revised)</t>
    </r>
    <r>
      <rPr>
        <b/>
        <vertAlign val="superscript"/>
        <sz val="10"/>
        <rFont val="Calibri"/>
        <family val="2"/>
      </rPr>
      <t>(c)</t>
    </r>
  </si>
  <si>
    <r>
      <t>Closing balance 30 June 2020 (budget)</t>
    </r>
    <r>
      <rPr>
        <b/>
        <vertAlign val="superscript"/>
        <sz val="10"/>
        <rFont val="Calibri"/>
        <family val="2"/>
      </rPr>
      <t>(c)</t>
    </r>
  </si>
  <si>
    <r>
      <t>Depreciation</t>
    </r>
    <r>
      <rPr>
        <vertAlign val="superscript"/>
        <sz val="10"/>
        <rFont val="Calibri"/>
        <family val="2"/>
      </rPr>
      <t>(c)</t>
    </r>
  </si>
  <si>
    <r>
      <t>Interest expense</t>
    </r>
    <r>
      <rPr>
        <vertAlign val="superscript"/>
        <sz val="10"/>
        <rFont val="Calibri"/>
        <family val="2"/>
      </rPr>
      <t>(c)</t>
    </r>
  </si>
  <si>
    <r>
      <t>Property, plant and equipment</t>
    </r>
    <r>
      <rPr>
        <vertAlign val="superscript"/>
        <sz val="10"/>
        <rFont val="Calibri"/>
        <family val="2"/>
      </rPr>
      <t>(d)</t>
    </r>
  </si>
  <si>
    <r>
      <t>Borrowings</t>
    </r>
    <r>
      <rPr>
        <vertAlign val="superscript"/>
        <sz val="10"/>
        <rFont val="Calibri"/>
        <family val="2"/>
      </rPr>
      <t>(d)</t>
    </r>
  </si>
  <si>
    <r>
      <t>Other operating expenses</t>
    </r>
    <r>
      <rPr>
        <vertAlign val="superscript"/>
        <sz val="10"/>
        <rFont val="Calibri"/>
        <family val="2"/>
      </rPr>
      <t>(c)</t>
    </r>
  </si>
  <si>
    <r>
      <t>Net cash flows from/(used in) operating activities</t>
    </r>
    <r>
      <rPr>
        <b/>
        <vertAlign val="superscript"/>
        <sz val="10"/>
        <rFont val="Calibri"/>
        <family val="2"/>
      </rPr>
      <t>(c)</t>
    </r>
  </si>
  <si>
    <r>
      <t>Net cash flows from/(used in) financing activities</t>
    </r>
    <r>
      <rPr>
        <b/>
        <vertAlign val="superscript"/>
        <sz val="10"/>
        <rFont val="Calibri"/>
        <family val="2"/>
      </rPr>
      <t>(c)</t>
    </r>
  </si>
  <si>
    <r>
      <t>Payments for non-financial assets</t>
    </r>
    <r>
      <rPr>
        <vertAlign val="superscript"/>
        <sz val="10"/>
        <rFont val="Calibri"/>
        <family val="2"/>
      </rPr>
      <t>(d)</t>
    </r>
  </si>
  <si>
    <r>
      <t>Repayment of leases and service concession liabilities</t>
    </r>
    <r>
      <rPr>
        <vertAlign val="superscript"/>
        <sz val="10"/>
        <rFont val="Calibri"/>
        <family val="2"/>
      </rPr>
      <t>(d)</t>
    </r>
  </si>
  <si>
    <t>Table 3.1.1: Comprehensive operating statement</t>
  </si>
  <si>
    <t>Notes:</t>
  </si>
  <si>
    <r>
      <t xml:space="preserve">(a) Figures for 2017-18 actuals and the 2018-19 budget reflect the operations of the Department of Education and Training included in the </t>
    </r>
    <r>
      <rPr>
        <sz val="7"/>
        <color theme="1"/>
        <rFont val="Calibri"/>
        <family val="2"/>
        <scheme val="minor"/>
      </rPr>
      <t xml:space="preserve">2017-18 Financial Report </t>
    </r>
    <r>
      <rPr>
        <i/>
        <sz val="7"/>
        <color theme="1"/>
        <rFont val="Calibri"/>
        <family val="2"/>
        <scheme val="minor"/>
      </rPr>
      <t xml:space="preserve">for the State of Victoria or the </t>
    </r>
    <r>
      <rPr>
        <sz val="7"/>
        <color theme="1"/>
        <rFont val="Calibri"/>
        <family val="2"/>
        <scheme val="minor"/>
      </rPr>
      <t>2018-19 Budget</t>
    </r>
    <r>
      <rPr>
        <i/>
        <sz val="7"/>
        <color theme="1"/>
        <rFont val="Calibri"/>
        <family val="2"/>
        <scheme val="minor"/>
      </rPr>
      <t>, which do not include the impact of the machinery of government changes effective from 1 January 2019.</t>
    </r>
  </si>
  <si>
    <r>
      <t xml:space="preserve">(a) Figures for 2017-18 actuals and the 2018-19 budget reflect the operations of the Department of Education and Training included in the </t>
    </r>
    <r>
      <rPr>
        <sz val="9"/>
        <color theme="1"/>
        <rFont val="Calibri"/>
        <family val="2"/>
        <scheme val="minor"/>
      </rPr>
      <t xml:space="preserve">2017-18 Financial Report </t>
    </r>
    <r>
      <rPr>
        <i/>
        <sz val="9"/>
        <color theme="1"/>
        <rFont val="Calibri"/>
        <family val="2"/>
        <scheme val="minor"/>
      </rPr>
      <t xml:space="preserve">for the State of Victoria or the </t>
    </r>
    <r>
      <rPr>
        <sz val="9"/>
        <color theme="1"/>
        <rFont val="Calibri"/>
        <family val="2"/>
        <scheme val="minor"/>
      </rPr>
      <t>2018-19 Budget</t>
    </r>
    <r>
      <rPr>
        <i/>
        <sz val="9"/>
        <color theme="1"/>
        <rFont val="Calibri"/>
        <family val="2"/>
        <scheme val="minor"/>
      </rPr>
      <t>, which do not include the impact of the machinery of government changes effective from 1 January 2019.</t>
    </r>
  </si>
  <si>
    <t>(b) The 2018-19 revised budget and 2019-20 budget reflect the impact of the machinery of government changes effective from 1 January 2019.</t>
  </si>
  <si>
    <r>
      <t xml:space="preserve">(c) The 2019-20 budget incorporates the new accounting standard AASB 16 </t>
    </r>
    <r>
      <rPr>
        <sz val="9"/>
        <color theme="1"/>
        <rFont val="Calibri"/>
        <family val="2"/>
        <scheme val="minor"/>
      </rPr>
      <t>Leases,</t>
    </r>
    <r>
      <rPr>
        <i/>
        <sz val="9"/>
        <color theme="1"/>
        <rFont val="Calibri"/>
        <family val="2"/>
        <scheme val="minor"/>
      </rPr>
      <t xml:space="preserve"> which requires most operating leases to be brought onto the balance sheet also increasing depreciation and interest expenses.</t>
    </r>
  </si>
  <si>
    <t>Table 3.1.2:  Balance sheet</t>
  </si>
  <si>
    <t>(b) The 2019 budget figures have been restated to reflect the 2018 actual closing balance.</t>
  </si>
  <si>
    <t>(c) The 2019 revised budget and 2020 budget reflect the impact of the machinery of government changes effective from 1 January 2019.</t>
  </si>
  <si>
    <r>
      <t xml:space="preserve">(d) The 2020 budget incorporates the new accounting standard AASB 16 </t>
    </r>
    <r>
      <rPr>
        <sz val="7"/>
        <color theme="1"/>
        <rFont val="Calibri"/>
        <family val="2"/>
        <scheme val="minor"/>
      </rPr>
      <t>Leases,</t>
    </r>
    <r>
      <rPr>
        <i/>
        <sz val="7"/>
        <color theme="1"/>
        <rFont val="Calibri"/>
        <family val="2"/>
        <scheme val="minor"/>
      </rPr>
      <t xml:space="preserve"> which requires most operating leases to be brought onto the balance sheet, recognising a right-of-use asset and lease liability.</t>
    </r>
  </si>
  <si>
    <t>Table 3.1.3:  Statement of cash flows</t>
  </si>
  <si>
    <r>
      <t xml:space="preserve">(a) Figures for 2017-18 actuals and the 2018-19 budget reflect the operations of the Department of Education and Training included in the </t>
    </r>
    <r>
      <rPr>
        <sz val="7"/>
        <color theme="1"/>
        <rFont val="Calibri"/>
        <family val="2"/>
        <scheme val="minor"/>
      </rPr>
      <t>2017-18 Financial Report for the State of Victoria</t>
    </r>
    <r>
      <rPr>
        <i/>
        <sz val="7"/>
        <color theme="1"/>
        <rFont val="Calibri"/>
        <family val="2"/>
        <scheme val="minor"/>
      </rPr>
      <t xml:space="preserve"> or the </t>
    </r>
    <r>
      <rPr>
        <sz val="7"/>
        <color theme="1"/>
        <rFont val="Calibri"/>
        <family val="2"/>
        <scheme val="minor"/>
      </rPr>
      <t>2018-19 Budget</t>
    </r>
    <r>
      <rPr>
        <i/>
        <sz val="7"/>
        <color theme="1"/>
        <rFont val="Calibri"/>
        <family val="2"/>
        <scheme val="minor"/>
      </rPr>
      <t>, which do not include the impact of the machinery of government changes effective from 1 January 2019.</t>
    </r>
  </si>
  <si>
    <t>(b) The 2018-19 revised budget and 2019-20 budget reflect the impact of machinery of government changes effective from 1 January 2019.</t>
  </si>
  <si>
    <r>
      <t xml:space="preserve">(c) The 2019-20 budget incorporates the new accounting standard AASB 16 </t>
    </r>
    <r>
      <rPr>
        <sz val="7"/>
        <color theme="1"/>
        <rFont val="Calibri"/>
        <family val="2"/>
        <scheme val="minor"/>
      </rPr>
      <t>Leases,</t>
    </r>
    <r>
      <rPr>
        <i/>
        <sz val="7"/>
        <color theme="1"/>
        <rFont val="Calibri"/>
        <family val="2"/>
        <scheme val="minor"/>
      </rPr>
      <t xml:space="preserve"> which requires the capital component of lease expenses to be reclassified from operating activities to financing activities.</t>
    </r>
  </si>
  <si>
    <t>(d) The 2017-18 actual incorporates a reclassification between financing activities and investing activities to reflect more recent information.</t>
  </si>
  <si>
    <t>Table 3.1.4:  Statement of changes of equity</t>
  </si>
  <si>
    <r>
      <t xml:space="preserve">(a) Figures for 2018 actuals and the 2019 budget reflect the operations of the Department of Education and Training included in the </t>
    </r>
    <r>
      <rPr>
        <sz val="7"/>
        <color theme="1"/>
        <rFont val="Calibri"/>
        <family val="2"/>
        <scheme val="minor"/>
      </rPr>
      <t>2017‑18 Financial Report</t>
    </r>
    <r>
      <rPr>
        <i/>
        <sz val="7"/>
        <color theme="1"/>
        <rFont val="Calibri"/>
        <family val="2"/>
        <scheme val="minor"/>
      </rPr>
      <t xml:space="preserve"> for the State of Victoria or the </t>
    </r>
    <r>
      <rPr>
        <sz val="7"/>
        <color theme="1"/>
        <rFont val="Calibri"/>
        <family val="2"/>
        <scheme val="minor"/>
      </rPr>
      <t>2018-19 Budget</t>
    </r>
    <r>
      <rPr>
        <i/>
        <sz val="7"/>
        <color theme="1"/>
        <rFont val="Calibri"/>
        <family val="2"/>
        <scheme val="minor"/>
      </rPr>
      <t>, which do not include the impact of the machinery of government changes effective from 1 January 2019.</t>
    </r>
  </si>
  <si>
    <t>(c) The 2019 revised and 2020 budget reflect the impact of the machinery of government changes effective from 1 January 2019.</t>
  </si>
  <si>
    <t xml:space="preserve">Table 3.1.5:  Administered items statement </t>
  </si>
  <si>
    <t>(b) The 2018-19 budget figures have been restated to reflect the 2017-18 actual closing balances.</t>
  </si>
  <si>
    <t>(c) The 2018-19 revised and 2019-20 budget reflect the impact of the machinery of government changes effective from 1 January 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</si>
</sst>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43" formatCode="_-* #,##0.00_-;\-* #,##0.00_-;_-* &quot;-&quot;??_-;_-@_-"/>
    <numFmt numFmtId="164" formatCode="#\ ##0.0,,;\(#\ ##0.0,,\);.."/>
    <numFmt numFmtId="165" formatCode="#\ ##0.0;\(#\ ##0.0\);.."/>
    <numFmt numFmtId="166" formatCode="0.0"/>
    <numFmt numFmtId="167" formatCode="_(* #,##0.0_);_(* \(#,##0.0\);_(* &quot;-&quot;??_);_(@_)"/>
    <numFmt numFmtId="168" formatCode="#0.0;\(#0.0\)"/>
    <numFmt numFmtId="169" formatCode="#\ ##..;#\ ##..;.."/>
    <numFmt numFmtId="170" formatCode="#\ ##,,..;\(#\ ##,,..\);.."/>
    <numFmt numFmtId="171" formatCode="#\ ##,,..;#\ ##,,..;.."/>
    <numFmt numFmtId="172" formatCode="0.000"/>
    <numFmt numFmtId="173" formatCode="#,##0.0;\(#,##0.0\)"/>
    <numFmt numFmtId="174" formatCode="#\ ##0;\(#\ ##0\);.."/>
  </numFmts>
  <fonts count="8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theme="1"/>
      <name val="Calibri"/>
      <family val="2"/>
    </font>
    <font>
      <sz val="11"/>
      <color theme="1"/>
      <name val="Calibri"/>
      <family val="2"/>
    </font>
    <font>
      <sz val="11"/>
      <color theme="1"/>
      <name val="Calibri"/>
      <family val="2"/>
    </font>
    <font>
      <sz val="11"/>
      <color theme="1"/>
      <name val="Calibri"/>
      <family val="2"/>
    </font>
    <font>
      <sz val="10"/>
      <color indexed="8"/>
      <name val="Calibri"/>
      <family val="2"/>
    </font>
    <font>
      <sz val="10"/>
      <color indexed="8"/>
      <name val="Calibri"/>
      <family val="2"/>
    </font>
    <font>
      <sz val="10"/>
      <color indexed="8"/>
      <name val="Calibri"/>
      <family val="2"/>
    </font>
    <font>
      <sz val="10"/>
      <color indexed="8"/>
      <name val="Calibri"/>
      <family val="2"/>
    </font>
    <font>
      <sz val="10"/>
      <color indexed="8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10"/>
      <color indexed="12"/>
      <name val="Calibri"/>
      <family val="2"/>
    </font>
    <font>
      <i/>
      <sz val="10"/>
      <name val="Calibri"/>
      <family val="2"/>
    </font>
    <font>
      <sz val="10"/>
      <color indexed="9"/>
      <name val="Calibri"/>
      <family val="2"/>
    </font>
    <font>
      <i/>
      <sz val="10"/>
      <color indexed="9"/>
      <name val="Calibri"/>
      <family val="2"/>
    </font>
    <font>
      <i/>
      <sz val="10"/>
      <color indexed="12"/>
      <name val="Calibri"/>
      <family val="2"/>
    </font>
    <font>
      <sz val="10"/>
      <color indexed="12"/>
      <name val="Calibri"/>
      <family val="2"/>
    </font>
    <font>
      <b/>
      <sz val="10"/>
      <color indexed="45"/>
      <name val="Calibri"/>
      <family val="2"/>
    </font>
    <font>
      <sz val="10"/>
      <name val="Arial"/>
      <family val="2"/>
    </font>
    <font>
      <b/>
      <sz val="10"/>
      <color indexed="10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5" tint="-0.249977111117893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10"/>
      <name val="Calibri"/>
      <family val="2"/>
    </font>
    <font>
      <sz val="9"/>
      <name val="Calibri"/>
      <family val="2"/>
    </font>
    <font>
      <sz val="9"/>
      <color theme="1"/>
      <name val="Calibri"/>
      <family val="2"/>
      <scheme val="minor"/>
    </font>
    <font>
      <b/>
      <sz val="10"/>
      <color indexed="10"/>
      <name val="Calibri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8"/>
      <name val="Verdana"/>
      <family val="2"/>
    </font>
    <font>
      <sz val="11"/>
      <color indexed="8"/>
      <name val="Calibri"/>
      <family val="2"/>
    </font>
    <font>
      <b/>
      <sz val="10"/>
      <color rgb="FF333399"/>
      <name val="Arial"/>
      <family val="2"/>
    </font>
    <font>
      <sz val="8"/>
      <color theme="1"/>
      <name val="Arial"/>
      <family val="2"/>
    </font>
    <font>
      <sz val="8"/>
      <color rgb="FF333399"/>
      <name val="Arial"/>
      <family val="2"/>
    </font>
    <font>
      <b/>
      <sz val="8"/>
      <color theme="1"/>
      <name val="Arial"/>
      <family val="2"/>
    </font>
    <font>
      <i/>
      <sz val="8"/>
      <color theme="1"/>
      <name val="Arial"/>
      <family val="2"/>
    </font>
    <font>
      <b/>
      <sz val="8"/>
      <color theme="1"/>
      <name val="Tahoma"/>
      <family val="2"/>
    </font>
    <font>
      <sz val="8"/>
      <color theme="1"/>
      <name val="Tahoma"/>
      <family val="2"/>
    </font>
    <font>
      <sz val="8"/>
      <color rgb="FF000000"/>
      <name val="Tahoma"/>
      <family val="2"/>
    </font>
    <font>
      <b/>
      <u/>
      <sz val="8"/>
      <color theme="1"/>
      <name val="Arial"/>
      <family val="2"/>
    </font>
    <font>
      <i/>
      <vertAlign val="superscript"/>
      <sz val="10"/>
      <color indexed="9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0"/>
      <name val="Calibri"/>
      <family val="2"/>
      <scheme val="minor"/>
    </font>
    <font>
      <sz val="10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006100"/>
      <name val="Calibri"/>
      <family val="2"/>
    </font>
    <font>
      <sz val="10"/>
      <color rgb="FF9C0006"/>
      <name val="Calibri"/>
      <family val="2"/>
    </font>
    <font>
      <sz val="10"/>
      <color rgb="FF9C650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sz val="10"/>
      <color rgb="FFFA7D00"/>
      <name val="Calibri"/>
      <family val="2"/>
    </font>
    <font>
      <b/>
      <sz val="10"/>
      <color theme="0"/>
      <name val="Calibri"/>
      <family val="2"/>
    </font>
    <font>
      <sz val="10"/>
      <color rgb="FFFF0000"/>
      <name val="Calibri"/>
      <family val="2"/>
    </font>
    <font>
      <i/>
      <sz val="10"/>
      <color rgb="FF7F7F7F"/>
      <name val="Calibri"/>
      <family val="2"/>
    </font>
    <font>
      <b/>
      <sz val="10"/>
      <color theme="1"/>
      <name val="Calibri"/>
      <family val="2"/>
    </font>
    <font>
      <sz val="10"/>
      <color theme="0"/>
      <name val="Calibri"/>
      <family val="2"/>
    </font>
    <font>
      <u/>
      <sz val="8"/>
      <color rgb="FF0000FF"/>
      <name val="Arial"/>
      <family val="2"/>
    </font>
    <font>
      <u/>
      <sz val="8"/>
      <color rgb="FF800080"/>
      <name val="Arial"/>
      <family val="2"/>
    </font>
    <font>
      <b/>
      <vertAlign val="superscript"/>
      <sz val="10"/>
      <name val="Calibri"/>
      <family val="2"/>
    </font>
    <font>
      <vertAlign val="superscript"/>
      <sz val="10"/>
      <name val="Calibri"/>
      <family val="2"/>
    </font>
    <font>
      <sz val="11"/>
      <color theme="1"/>
      <name val="Calibri"/>
      <family val="2"/>
    </font>
    <font>
      <sz val="11"/>
      <color theme="1"/>
      <name val="Calibri"/>
      <family val="2"/>
    </font>
    <font>
      <sz val="11"/>
      <color theme="1"/>
      <name val="Calibri"/>
      <family val="2"/>
    </font>
    <font>
      <sz val="11"/>
      <color theme="1"/>
      <name val="Calibri"/>
      <family val="2"/>
    </font>
    <font>
      <sz val="11"/>
      <color theme="1"/>
      <name val="Calibri"/>
      <family val="2"/>
    </font>
    <font>
      <sz val="11"/>
      <color theme="1"/>
      <name val="Calibri"/>
      <family val="2"/>
    </font>
    <font>
      <sz val="11"/>
      <color theme="1"/>
      <name val="Calibri"/>
      <family val="2"/>
    </font>
    <font>
      <u/>
      <sz val="11"/>
      <color theme="10"/>
      <name val="Calibri"/>
      <family val="2"/>
      <scheme val="minor"/>
    </font>
    <font>
      <i/>
      <vertAlign val="superscript"/>
      <sz val="10"/>
      <color rgb="FFFFFFFF"/>
      <name val="Calibri"/>
      <family val="2"/>
    </font>
    <font>
      <b/>
      <sz val="11"/>
      <name val="Calibri"/>
      <family val="2"/>
    </font>
    <font>
      <i/>
      <sz val="7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</fonts>
  <fills count="5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EF"/>
        <bgColor indexed="64"/>
      </patternFill>
    </fill>
    <fill>
      <patternFill patternType="solid">
        <fgColor rgb="FFFFFDED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0000"/>
        <bgColor indexed="64"/>
      </patternFill>
    </fill>
    <fill>
      <patternFill patternType="solid">
        <fgColor theme="0" tint="-4.9989318521683403E-2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rgb="FF6666CC"/>
      </bottom>
      <diagonal/>
    </border>
    <border>
      <left/>
      <right/>
      <top style="thick">
        <color rgb="FF6666CC"/>
      </top>
      <bottom style="thick">
        <color rgb="FF6666CC"/>
      </bottom>
      <diagonal/>
    </border>
    <border>
      <left style="medium">
        <color rgb="FF979991"/>
      </left>
      <right/>
      <top style="medium">
        <color rgb="FF979991"/>
      </top>
      <bottom/>
      <diagonal/>
    </border>
    <border>
      <left/>
      <right/>
      <top style="medium">
        <color rgb="FF979991"/>
      </top>
      <bottom/>
      <diagonal/>
    </border>
    <border>
      <left style="medium">
        <color rgb="FF979991"/>
      </left>
      <right/>
      <top style="medium">
        <color rgb="FF979991"/>
      </top>
      <bottom style="medium">
        <color rgb="FF979991"/>
      </bottom>
      <diagonal/>
    </border>
    <border>
      <left/>
      <right/>
      <top style="medium">
        <color rgb="FF979991"/>
      </top>
      <bottom style="medium">
        <color rgb="FF979991"/>
      </bottom>
      <diagonal/>
    </border>
    <border>
      <left/>
      <right style="medium">
        <color rgb="FF979991"/>
      </right>
      <top style="medium">
        <color rgb="FF979991"/>
      </top>
      <bottom style="medium">
        <color rgb="FF979991"/>
      </bottom>
      <diagonal/>
    </border>
    <border>
      <left style="medium">
        <color rgb="FF979991"/>
      </left>
      <right/>
      <top/>
      <bottom/>
      <diagonal/>
    </border>
    <border>
      <left style="medium">
        <color rgb="FF979991"/>
      </left>
      <right style="medium">
        <color rgb="FF979991"/>
      </right>
      <top style="medium">
        <color rgb="FF979991"/>
      </top>
      <bottom/>
      <diagonal/>
    </border>
    <border>
      <left style="medium">
        <color rgb="FF979991"/>
      </left>
      <right style="medium">
        <color rgb="FF979991"/>
      </right>
      <top style="medium">
        <color rgb="FF979991"/>
      </top>
      <bottom style="medium">
        <color rgb="FF979991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02">
    <xf numFmtId="0" fontId="0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5" fillId="0" borderId="0" applyNumberFormat="0" applyFill="0" applyBorder="0" applyAlignment="0" applyProtection="0"/>
    <xf numFmtId="0" fontId="47" fillId="0" borderId="0"/>
    <xf numFmtId="0" fontId="48" fillId="0" borderId="27" applyNumberFormat="0" applyFill="0" applyAlignment="0" applyProtection="0"/>
    <xf numFmtId="0" fontId="49" fillId="0" borderId="28" applyNumberFormat="0" applyFill="0" applyAlignment="0" applyProtection="0"/>
    <xf numFmtId="0" fontId="50" fillId="0" borderId="29" applyNumberFormat="0" applyFill="0" applyAlignment="0" applyProtection="0"/>
    <xf numFmtId="0" fontId="50" fillId="0" borderId="0" applyNumberFormat="0" applyFill="0" applyBorder="0" applyAlignment="0" applyProtection="0"/>
    <xf numFmtId="0" fontId="51" fillId="21" borderId="0" applyNumberFormat="0" applyBorder="0" applyAlignment="0" applyProtection="0"/>
    <xf numFmtId="0" fontId="52" fillId="22" borderId="0" applyNumberFormat="0" applyBorder="0" applyAlignment="0" applyProtection="0"/>
    <xf numFmtId="0" fontId="53" fillId="23" borderId="0" applyNumberFormat="0" applyBorder="0" applyAlignment="0" applyProtection="0"/>
    <xf numFmtId="0" fontId="54" fillId="24" borderId="30" applyNumberFormat="0" applyAlignment="0" applyProtection="0"/>
    <xf numFmtId="0" fontId="55" fillId="25" borderId="31" applyNumberFormat="0" applyAlignment="0" applyProtection="0"/>
    <xf numFmtId="0" fontId="56" fillId="25" borderId="30" applyNumberFormat="0" applyAlignment="0" applyProtection="0"/>
    <xf numFmtId="0" fontId="57" fillId="0" borderId="32" applyNumberFormat="0" applyFill="0" applyAlignment="0" applyProtection="0"/>
    <xf numFmtId="0" fontId="58" fillId="26" borderId="33" applyNumberFormat="0" applyAlignment="0" applyProtection="0"/>
    <xf numFmtId="0" fontId="59" fillId="0" borderId="0" applyNumberFormat="0" applyFill="0" applyBorder="0" applyAlignment="0" applyProtection="0"/>
    <xf numFmtId="0" fontId="47" fillId="27" borderId="34" applyNumberFormat="0" applyFont="0" applyAlignment="0" applyProtection="0"/>
    <xf numFmtId="0" fontId="60" fillId="0" borderId="0" applyNumberFormat="0" applyFill="0" applyBorder="0" applyAlignment="0" applyProtection="0"/>
    <xf numFmtId="0" fontId="61" fillId="0" borderId="35" applyNumberFormat="0" applyFill="0" applyAlignment="0" applyProtection="0"/>
    <xf numFmtId="0" fontId="62" fillId="28" borderId="0" applyNumberFormat="0" applyBorder="0" applyAlignment="0" applyProtection="0"/>
    <xf numFmtId="0" fontId="47" fillId="29" borderId="0" applyNumberFormat="0" applyBorder="0" applyAlignment="0" applyProtection="0"/>
    <xf numFmtId="0" fontId="47" fillId="30" borderId="0" applyNumberFormat="0" applyBorder="0" applyAlignment="0" applyProtection="0"/>
    <xf numFmtId="0" fontId="62" fillId="31" borderId="0" applyNumberFormat="0" applyBorder="0" applyAlignment="0" applyProtection="0"/>
    <xf numFmtId="0" fontId="62" fillId="32" borderId="0" applyNumberFormat="0" applyBorder="0" applyAlignment="0" applyProtection="0"/>
    <xf numFmtId="0" fontId="47" fillId="33" borderId="0" applyNumberFormat="0" applyBorder="0" applyAlignment="0" applyProtection="0"/>
    <xf numFmtId="0" fontId="47" fillId="34" borderId="0" applyNumberFormat="0" applyBorder="0" applyAlignment="0" applyProtection="0"/>
    <xf numFmtId="0" fontId="62" fillId="35" borderId="0" applyNumberFormat="0" applyBorder="0" applyAlignment="0" applyProtection="0"/>
    <xf numFmtId="0" fontId="62" fillId="36" borderId="0" applyNumberFormat="0" applyBorder="0" applyAlignment="0" applyProtection="0"/>
    <xf numFmtId="0" fontId="47" fillId="37" borderId="0" applyNumberFormat="0" applyBorder="0" applyAlignment="0" applyProtection="0"/>
    <xf numFmtId="0" fontId="47" fillId="38" borderId="0" applyNumberFormat="0" applyBorder="0" applyAlignment="0" applyProtection="0"/>
    <xf numFmtId="0" fontId="62" fillId="39" borderId="0" applyNumberFormat="0" applyBorder="0" applyAlignment="0" applyProtection="0"/>
    <xf numFmtId="0" fontId="62" fillId="40" borderId="0" applyNumberFormat="0" applyBorder="0" applyAlignment="0" applyProtection="0"/>
    <xf numFmtId="0" fontId="47" fillId="41" borderId="0" applyNumberFormat="0" applyBorder="0" applyAlignment="0" applyProtection="0"/>
    <xf numFmtId="0" fontId="47" fillId="42" borderId="0" applyNumberFormat="0" applyBorder="0" applyAlignment="0" applyProtection="0"/>
    <xf numFmtId="0" fontId="62" fillId="43" borderId="0" applyNumberFormat="0" applyBorder="0" applyAlignment="0" applyProtection="0"/>
    <xf numFmtId="0" fontId="62" fillId="44" borderId="0" applyNumberFormat="0" applyBorder="0" applyAlignment="0" applyProtection="0"/>
    <xf numFmtId="0" fontId="47" fillId="45" borderId="0" applyNumberFormat="0" applyBorder="0" applyAlignment="0" applyProtection="0"/>
    <xf numFmtId="0" fontId="47" fillId="46" borderId="0" applyNumberFormat="0" applyBorder="0" applyAlignment="0" applyProtection="0"/>
    <xf numFmtId="0" fontId="62" fillId="47" borderId="0" applyNumberFormat="0" applyBorder="0" applyAlignment="0" applyProtection="0"/>
    <xf numFmtId="0" fontId="62" fillId="48" borderId="0" applyNumberFormat="0" applyBorder="0" applyAlignment="0" applyProtection="0"/>
    <xf numFmtId="0" fontId="47" fillId="49" borderId="0" applyNumberFormat="0" applyBorder="0" applyAlignment="0" applyProtection="0"/>
    <xf numFmtId="0" fontId="47" fillId="50" borderId="0" applyNumberFormat="0" applyBorder="0" applyAlignment="0" applyProtection="0"/>
    <xf numFmtId="0" fontId="62" fillId="51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47" fillId="0" borderId="0"/>
    <xf numFmtId="0" fontId="47" fillId="0" borderId="0"/>
    <xf numFmtId="0" fontId="47" fillId="0" borderId="0"/>
    <xf numFmtId="0" fontId="47" fillId="0" borderId="0"/>
    <xf numFmtId="0" fontId="44" fillId="0" borderId="0"/>
    <xf numFmtId="0" fontId="46" fillId="26" borderId="33" applyNumberFormat="0" applyAlignment="0" applyProtection="0"/>
    <xf numFmtId="43" fontId="47" fillId="0" borderId="0" applyFont="0" applyFill="0" applyBorder="0" applyAlignment="0" applyProtection="0"/>
    <xf numFmtId="0" fontId="44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44" fillId="0" borderId="0" applyFont="0" applyFill="0" applyBorder="0" applyAlignment="0" applyProtection="0"/>
    <xf numFmtId="0" fontId="67" fillId="0" borderId="0"/>
    <xf numFmtId="0" fontId="44" fillId="0" borderId="0"/>
    <xf numFmtId="43" fontId="44" fillId="0" borderId="0" applyFont="0" applyFill="0" applyBorder="0" applyAlignment="0" applyProtection="0"/>
    <xf numFmtId="0" fontId="67" fillId="0" borderId="0"/>
    <xf numFmtId="9" fontId="44" fillId="0" borderId="0" applyFont="0" applyFill="0" applyBorder="0" applyAlignment="0" applyProtection="0"/>
    <xf numFmtId="0" fontId="68" fillId="0" borderId="0"/>
    <xf numFmtId="0" fontId="44" fillId="0" borderId="0"/>
    <xf numFmtId="0" fontId="6" fillId="0" borderId="0"/>
    <xf numFmtId="43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43" fontId="67" fillId="0" borderId="0" applyFont="0" applyFill="0" applyBorder="0" applyAlignment="0" applyProtection="0"/>
    <xf numFmtId="0" fontId="69" fillId="0" borderId="0"/>
    <xf numFmtId="0" fontId="70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4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71" fillId="0" borderId="0"/>
    <xf numFmtId="0" fontId="2" fillId="0" borderId="0"/>
    <xf numFmtId="0" fontId="1" fillId="0" borderId="0"/>
    <xf numFmtId="0" fontId="72" fillId="0" borderId="0"/>
    <xf numFmtId="0" fontId="73" fillId="0" borderId="0"/>
    <xf numFmtId="0" fontId="74" fillId="0" borderId="0" applyNumberFormat="0" applyFill="0" applyBorder="0" applyAlignment="0" applyProtection="0"/>
  </cellStyleXfs>
  <cellXfs count="618">
    <xf numFmtId="0" fontId="0" fillId="0" borderId="0" xfId="0"/>
    <xf numFmtId="164" fontId="11" fillId="2" borderId="0" xfId="0" applyNumberFormat="1" applyFont="1" applyFill="1"/>
    <xf numFmtId="164" fontId="12" fillId="2" borderId="0" xfId="0" applyNumberFormat="1" applyFont="1" applyFill="1"/>
    <xf numFmtId="0" fontId="0" fillId="2" borderId="0" xfId="0" applyFill="1"/>
    <xf numFmtId="164" fontId="12" fillId="0" borderId="0" xfId="0" applyNumberFormat="1" applyFont="1"/>
    <xf numFmtId="0" fontId="12" fillId="0" borderId="0" xfId="0" applyNumberFormat="1" applyFont="1"/>
    <xf numFmtId="0" fontId="12" fillId="0" borderId="0" xfId="0" applyNumberFormat="1" applyFont="1" applyFill="1" applyBorder="1"/>
    <xf numFmtId="164" fontId="13" fillId="3" borderId="0" xfId="0" applyNumberFormat="1" applyFont="1" applyFill="1" applyAlignment="1">
      <alignment horizontal="center"/>
    </xf>
    <xf numFmtId="164" fontId="12" fillId="0" borderId="0" xfId="0" applyNumberFormat="1" applyFont="1" applyFill="1" applyBorder="1" applyAlignment="1">
      <alignment horizontal="right"/>
    </xf>
    <xf numFmtId="164" fontId="11" fillId="5" borderId="0" xfId="0" applyNumberFormat="1" applyFont="1" applyFill="1" applyBorder="1" applyAlignment="1">
      <alignment horizontal="left"/>
    </xf>
    <xf numFmtId="164" fontId="12" fillId="0" borderId="0" xfId="0" applyNumberFormat="1" applyFont="1" applyFill="1" applyBorder="1"/>
    <xf numFmtId="164" fontId="17" fillId="4" borderId="2" xfId="0" applyNumberFormat="1" applyFont="1" applyFill="1" applyBorder="1" applyAlignment="1">
      <alignment horizontal="right"/>
    </xf>
    <xf numFmtId="164" fontId="17" fillId="0" borderId="0" xfId="0" applyNumberFormat="1" applyFont="1" applyFill="1" applyBorder="1" applyAlignment="1">
      <alignment horizontal="right"/>
    </xf>
    <xf numFmtId="164" fontId="17" fillId="4" borderId="1" xfId="0" applyNumberFormat="1" applyFont="1" applyFill="1" applyBorder="1" applyAlignment="1">
      <alignment horizontal="right"/>
    </xf>
    <xf numFmtId="164" fontId="17" fillId="3" borderId="1" xfId="0" applyNumberFormat="1" applyFont="1" applyFill="1" applyBorder="1" applyAlignment="1">
      <alignment horizontal="right"/>
    </xf>
    <xf numFmtId="164" fontId="14" fillId="0" borderId="0" xfId="0" applyNumberFormat="1" applyFont="1" applyFill="1" applyBorder="1" applyAlignment="1">
      <alignment horizontal="right"/>
    </xf>
    <xf numFmtId="164" fontId="17" fillId="5" borderId="1" xfId="0" applyNumberFormat="1" applyFont="1" applyFill="1" applyBorder="1" applyAlignment="1">
      <alignment horizontal="right"/>
    </xf>
    <xf numFmtId="164" fontId="14" fillId="4" borderId="0" xfId="0" applyNumberFormat="1" applyFont="1" applyFill="1" applyBorder="1" applyAlignment="1">
      <alignment horizontal="right"/>
    </xf>
    <xf numFmtId="164" fontId="17" fillId="3" borderId="0" xfId="0" applyNumberFormat="1" applyFont="1" applyFill="1" applyBorder="1" applyAlignment="1">
      <alignment horizontal="right"/>
    </xf>
    <xf numFmtId="164" fontId="17" fillId="5" borderId="0" xfId="0" applyNumberFormat="1" applyFont="1" applyFill="1" applyBorder="1" applyAlignment="1">
      <alignment horizontal="right"/>
    </xf>
    <xf numFmtId="164" fontId="12" fillId="4" borderId="0" xfId="0" applyNumberFormat="1" applyFont="1" applyFill="1" applyBorder="1"/>
    <xf numFmtId="164" fontId="18" fillId="3" borderId="0" xfId="0" applyNumberFormat="1" applyFont="1" applyFill="1"/>
    <xf numFmtId="164" fontId="18" fillId="5" borderId="0" xfId="0" applyNumberFormat="1" applyFont="1" applyFill="1"/>
    <xf numFmtId="164" fontId="12" fillId="4" borderId="0" xfId="0" applyNumberFormat="1" applyFont="1" applyFill="1"/>
    <xf numFmtId="166" fontId="13" fillId="4" borderId="2" xfId="0" applyNumberFormat="1" applyFont="1" applyFill="1" applyBorder="1"/>
    <xf numFmtId="164" fontId="13" fillId="3" borderId="2" xfId="0" applyNumberFormat="1" applyFont="1" applyFill="1" applyBorder="1"/>
    <xf numFmtId="164" fontId="11" fillId="0" borderId="0" xfId="0" applyNumberFormat="1" applyFont="1" applyFill="1" applyBorder="1"/>
    <xf numFmtId="164" fontId="18" fillId="5" borderId="2" xfId="0" applyNumberFormat="1" applyFont="1" applyFill="1" applyBorder="1"/>
    <xf numFmtId="0" fontId="13" fillId="2" borderId="0" xfId="0" applyNumberFormat="1" applyFont="1" applyFill="1" applyBorder="1"/>
    <xf numFmtId="164" fontId="12" fillId="0" borderId="0" xfId="0" applyNumberFormat="1" applyFont="1" applyBorder="1"/>
    <xf numFmtId="164" fontId="18" fillId="3" borderId="0" xfId="0" applyNumberFormat="1" applyFont="1" applyFill="1" applyBorder="1"/>
    <xf numFmtId="164" fontId="13" fillId="3" borderId="3" xfId="0" applyNumberFormat="1" applyFont="1" applyFill="1" applyBorder="1"/>
    <xf numFmtId="164" fontId="18" fillId="5" borderId="3" xfId="0" applyNumberFormat="1" applyFont="1" applyFill="1" applyBorder="1"/>
    <xf numFmtId="0" fontId="13" fillId="2" borderId="4" xfId="0" applyNumberFormat="1" applyFont="1" applyFill="1" applyBorder="1"/>
    <xf numFmtId="165" fontId="13" fillId="2" borderId="4" xfId="0" applyNumberFormat="1" applyFont="1" applyFill="1" applyBorder="1"/>
    <xf numFmtId="164" fontId="13" fillId="3" borderId="4" xfId="0" applyNumberFormat="1" applyFont="1" applyFill="1" applyBorder="1"/>
    <xf numFmtId="164" fontId="18" fillId="5" borderId="5" xfId="0" applyNumberFormat="1" applyFont="1" applyFill="1" applyBorder="1"/>
    <xf numFmtId="164" fontId="11" fillId="4" borderId="0" xfId="0" applyNumberFormat="1" applyFont="1" applyFill="1" applyBorder="1"/>
    <xf numFmtId="164" fontId="11" fillId="3" borderId="0" xfId="0" applyNumberFormat="1" applyFont="1" applyFill="1" applyBorder="1"/>
    <xf numFmtId="164" fontId="12" fillId="0" borderId="0" xfId="0" applyNumberFormat="1" applyFont="1" applyFill="1"/>
    <xf numFmtId="165" fontId="13" fillId="2" borderId="0" xfId="0" applyNumberFormat="1" applyFont="1" applyFill="1" applyBorder="1"/>
    <xf numFmtId="164" fontId="13" fillId="3" borderId="0" xfId="0" applyNumberFormat="1" applyFont="1" applyFill="1" applyBorder="1"/>
    <xf numFmtId="164" fontId="11" fillId="4" borderId="1" xfId="0" applyNumberFormat="1" applyFont="1" applyFill="1" applyBorder="1"/>
    <xf numFmtId="164" fontId="18" fillId="3" borderId="1" xfId="0" applyNumberFormat="1" applyFont="1" applyFill="1" applyBorder="1"/>
    <xf numFmtId="164" fontId="13" fillId="3" borderId="1" xfId="0" applyNumberFormat="1" applyFont="1" applyFill="1" applyBorder="1"/>
    <xf numFmtId="0" fontId="13" fillId="2" borderId="5" xfId="0" applyNumberFormat="1" applyFont="1" applyFill="1" applyBorder="1"/>
    <xf numFmtId="167" fontId="13" fillId="0" borderId="0" xfId="0" applyNumberFormat="1" applyFont="1" applyFill="1" applyBorder="1"/>
    <xf numFmtId="164" fontId="13" fillId="0" borderId="0" xfId="0" applyNumberFormat="1" applyFont="1" applyFill="1" applyBorder="1"/>
    <xf numFmtId="0" fontId="0" fillId="0" borderId="0" xfId="0" applyFill="1"/>
    <xf numFmtId="164" fontId="11" fillId="5" borderId="1" xfId="0" applyNumberFormat="1" applyFont="1" applyFill="1" applyBorder="1" applyAlignment="1">
      <alignment horizontal="left"/>
    </xf>
    <xf numFmtId="164" fontId="14" fillId="5" borderId="1" xfId="0" applyNumberFormat="1" applyFont="1" applyFill="1" applyBorder="1" applyAlignment="1">
      <alignment horizontal="center"/>
    </xf>
    <xf numFmtId="164" fontId="14" fillId="2" borderId="0" xfId="0" applyNumberFormat="1" applyFont="1" applyFill="1" applyAlignment="1">
      <alignment horizontal="center"/>
    </xf>
    <xf numFmtId="164" fontId="14" fillId="2" borderId="1" xfId="0" applyNumberFormat="1" applyFont="1" applyFill="1" applyBorder="1" applyAlignment="1">
      <alignment horizontal="center"/>
    </xf>
    <xf numFmtId="0" fontId="0" fillId="9" borderId="0" xfId="0" applyFill="1"/>
    <xf numFmtId="3" fontId="19" fillId="2" borderId="0" xfId="0" applyNumberFormat="1" applyFont="1" applyFill="1"/>
    <xf numFmtId="164" fontId="12" fillId="4" borderId="1" xfId="0" applyNumberFormat="1" applyFont="1" applyFill="1" applyBorder="1"/>
    <xf numFmtId="164" fontId="11" fillId="5" borderId="1" xfId="0" applyNumberFormat="1" applyFont="1" applyFill="1" applyBorder="1"/>
    <xf numFmtId="164" fontId="20" fillId="0" borderId="0" xfId="0" applyNumberFormat="1" applyFont="1"/>
    <xf numFmtId="164" fontId="17" fillId="4" borderId="2" xfId="0" applyNumberFormat="1" applyFont="1" applyFill="1" applyBorder="1" applyAlignment="1">
      <alignment horizontal="center"/>
    </xf>
    <xf numFmtId="164" fontId="17" fillId="4" borderId="2" xfId="0" applyNumberFormat="1" applyFont="1" applyFill="1" applyBorder="1" applyAlignment="1"/>
    <xf numFmtId="0" fontId="12" fillId="4" borderId="2" xfId="0" applyFont="1" applyFill="1" applyBorder="1" applyAlignment="1"/>
    <xf numFmtId="164" fontId="17" fillId="5" borderId="0" xfId="0" applyNumberFormat="1" applyFont="1" applyFill="1" applyBorder="1" applyAlignment="1">
      <alignment horizontal="center"/>
    </xf>
    <xf numFmtId="165" fontId="12" fillId="9" borderId="0" xfId="0" applyNumberFormat="1" applyFont="1" applyFill="1"/>
    <xf numFmtId="0" fontId="17" fillId="10" borderId="0" xfId="0" applyNumberFormat="1" applyFont="1" applyFill="1" applyBorder="1" applyAlignment="1">
      <alignment horizontal="right"/>
    </xf>
    <xf numFmtId="164" fontId="17" fillId="10" borderId="1" xfId="0" applyNumberFormat="1" applyFont="1" applyFill="1" applyBorder="1" applyAlignment="1">
      <alignment horizontal="right"/>
    </xf>
    <xf numFmtId="164" fontId="12" fillId="5" borderId="0" xfId="0" applyNumberFormat="1" applyFont="1" applyFill="1"/>
    <xf numFmtId="164" fontId="12" fillId="5" borderId="0" xfId="0" applyNumberFormat="1" applyFont="1" applyFill="1" applyBorder="1"/>
    <xf numFmtId="167" fontId="12" fillId="4" borderId="0" xfId="0" applyNumberFormat="1" applyFont="1" applyFill="1"/>
    <xf numFmtId="164" fontId="11" fillId="5" borderId="0" xfId="0" applyNumberFormat="1" applyFont="1" applyFill="1" applyBorder="1"/>
    <xf numFmtId="164" fontId="12" fillId="5" borderId="3" xfId="0" applyNumberFormat="1" applyFont="1" applyFill="1" applyBorder="1"/>
    <xf numFmtId="0" fontId="18" fillId="2" borderId="0" xfId="0" applyNumberFormat="1" applyFont="1" applyFill="1" applyAlignment="1">
      <alignment vertical="top" wrapText="1"/>
    </xf>
    <xf numFmtId="164" fontId="12" fillId="5" borderId="0" xfId="0" applyNumberFormat="1" applyFont="1" applyFill="1" applyAlignment="1">
      <alignment vertical="center"/>
    </xf>
    <xf numFmtId="164" fontId="20" fillId="0" borderId="0" xfId="0" applyNumberFormat="1" applyFont="1" applyFill="1"/>
    <xf numFmtId="167" fontId="11" fillId="4" borderId="0" xfId="0" applyNumberFormat="1" applyFont="1" applyFill="1"/>
    <xf numFmtId="165" fontId="12" fillId="9" borderId="3" xfId="0" applyNumberFormat="1" applyFont="1" applyFill="1" applyBorder="1"/>
    <xf numFmtId="164" fontId="12" fillId="5" borderId="5" xfId="0" applyNumberFormat="1" applyFont="1" applyFill="1" applyBorder="1"/>
    <xf numFmtId="165" fontId="12" fillId="9" borderId="5" xfId="0" applyNumberFormat="1" applyFont="1" applyFill="1" applyBorder="1"/>
    <xf numFmtId="167" fontId="12" fillId="4" borderId="0" xfId="0" applyNumberFormat="1" applyFont="1" applyFill="1" applyBorder="1"/>
    <xf numFmtId="165" fontId="12" fillId="9" borderId="0" xfId="0" applyNumberFormat="1" applyFont="1" applyFill="1" applyBorder="1"/>
    <xf numFmtId="164" fontId="12" fillId="5" borderId="1" xfId="0" applyNumberFormat="1" applyFont="1" applyFill="1" applyBorder="1"/>
    <xf numFmtId="164" fontId="11" fillId="4" borderId="0" xfId="0" applyNumberFormat="1" applyFont="1" applyFill="1"/>
    <xf numFmtId="167" fontId="12" fillId="11" borderId="0" xfId="0" applyNumberFormat="1" applyFont="1" applyFill="1"/>
    <xf numFmtId="164" fontId="11" fillId="2" borderId="0" xfId="0" applyNumberFormat="1" applyFont="1" applyFill="1" applyAlignment="1"/>
    <xf numFmtId="164" fontId="12" fillId="2" borderId="0" xfId="0" applyNumberFormat="1" applyFont="1" applyFill="1" applyAlignment="1"/>
    <xf numFmtId="164" fontId="12" fillId="0" borderId="0" xfId="0" applyNumberFormat="1" applyFont="1" applyAlignment="1"/>
    <xf numFmtId="0" fontId="15" fillId="6" borderId="2" xfId="0" applyNumberFormat="1" applyFont="1" applyFill="1" applyBorder="1" applyAlignment="1"/>
    <xf numFmtId="164" fontId="17" fillId="3" borderId="2" xfId="0" applyNumberFormat="1" applyFont="1" applyFill="1" applyBorder="1" applyAlignment="1">
      <alignment horizontal="center"/>
    </xf>
    <xf numFmtId="164" fontId="12" fillId="0" borderId="0" xfId="0" applyNumberFormat="1" applyFont="1" applyAlignment="1">
      <alignment horizontal="center"/>
    </xf>
    <xf numFmtId="164" fontId="17" fillId="5" borderId="2" xfId="0" applyNumberFormat="1" applyFont="1" applyFill="1" applyBorder="1" applyAlignment="1">
      <alignment horizontal="center"/>
    </xf>
    <xf numFmtId="0" fontId="15" fillId="6" borderId="1" xfId="0" applyNumberFormat="1" applyFont="1" applyFill="1" applyBorder="1" applyAlignment="1"/>
    <xf numFmtId="164" fontId="17" fillId="3" borderId="1" xfId="0" applyNumberFormat="1" applyFont="1" applyFill="1" applyBorder="1" applyAlignment="1">
      <alignment horizontal="center"/>
    </xf>
    <xf numFmtId="164" fontId="17" fillId="5" borderId="1" xfId="0" applyNumberFormat="1" applyFont="1" applyFill="1" applyBorder="1" applyAlignment="1">
      <alignment horizontal="center"/>
    </xf>
    <xf numFmtId="164" fontId="12" fillId="3" borderId="0" xfId="0" applyNumberFormat="1" applyFont="1" applyFill="1" applyAlignment="1"/>
    <xf numFmtId="164" fontId="12" fillId="5" borderId="0" xfId="0" applyNumberFormat="1" applyFont="1" applyFill="1" applyAlignment="1"/>
    <xf numFmtId="164" fontId="18" fillId="3" borderId="0" xfId="0" applyNumberFormat="1" applyFont="1" applyFill="1" applyAlignment="1"/>
    <xf numFmtId="167" fontId="12" fillId="4" borderId="1" xfId="0" applyNumberFormat="1" applyFont="1" applyFill="1" applyBorder="1"/>
    <xf numFmtId="164" fontId="13" fillId="3" borderId="0" xfId="0" applyNumberFormat="1" applyFont="1" applyFill="1"/>
    <xf numFmtId="167" fontId="11" fillId="4" borderId="0" xfId="0" applyNumberFormat="1" applyFont="1" applyFill="1" applyBorder="1"/>
    <xf numFmtId="164" fontId="13" fillId="5" borderId="3" xfId="0" applyNumberFormat="1" applyFont="1" applyFill="1" applyBorder="1"/>
    <xf numFmtId="164" fontId="12" fillId="3" borderId="0" xfId="0" applyNumberFormat="1" applyFont="1" applyFill="1"/>
    <xf numFmtId="164" fontId="12" fillId="0" borderId="0" xfId="0" applyNumberFormat="1" applyFont="1" applyFill="1" applyBorder="1" applyAlignment="1"/>
    <xf numFmtId="164" fontId="12" fillId="0" borderId="0" xfId="0" applyNumberFormat="1" applyFont="1" applyBorder="1" applyAlignment="1"/>
    <xf numFmtId="165" fontId="13" fillId="2" borderId="5" xfId="0" applyNumberFormat="1" applyFont="1" applyFill="1" applyBorder="1" applyAlignment="1">
      <alignment vertical="center"/>
    </xf>
    <xf numFmtId="164" fontId="12" fillId="0" borderId="0" xfId="0" applyNumberFormat="1" applyFont="1" applyBorder="1" applyAlignment="1">
      <alignment vertical="center"/>
    </xf>
    <xf numFmtId="167" fontId="11" fillId="4" borderId="1" xfId="0" applyNumberFormat="1" applyFont="1" applyFill="1" applyBorder="1"/>
    <xf numFmtId="0" fontId="12" fillId="0" borderId="0" xfId="0" applyFont="1"/>
    <xf numFmtId="0" fontId="16" fillId="6" borderId="3" xfId="0" applyNumberFormat="1" applyFont="1" applyFill="1" applyBorder="1" applyAlignment="1">
      <alignment horizontal="center" vertical="top" wrapText="1"/>
    </xf>
    <xf numFmtId="164" fontId="11" fillId="4" borderId="4" xfId="0" applyNumberFormat="1" applyFont="1" applyFill="1" applyBorder="1" applyAlignment="1">
      <alignment vertical="top" wrapText="1"/>
    </xf>
    <xf numFmtId="0" fontId="12" fillId="4" borderId="22" xfId="0" applyFont="1" applyFill="1" applyBorder="1"/>
    <xf numFmtId="167" fontId="18" fillId="4" borderId="2" xfId="0" applyNumberFormat="1" applyFont="1" applyFill="1" applyBorder="1"/>
    <xf numFmtId="167" fontId="12" fillId="0" borderId="0" xfId="0" applyNumberFormat="1" applyFont="1"/>
    <xf numFmtId="164" fontId="13" fillId="5" borderId="5" xfId="0" applyNumberFormat="1" applyFont="1" applyFill="1" applyBorder="1" applyAlignment="1">
      <alignment horizontal="left" vertical="top" wrapText="1"/>
    </xf>
    <xf numFmtId="0" fontId="18" fillId="5" borderId="22" xfId="0" applyFont="1" applyFill="1" applyBorder="1" applyAlignment="1">
      <alignment horizontal="center" vertical="center" wrapText="1"/>
    </xf>
    <xf numFmtId="167" fontId="12" fillId="5" borderId="0" xfId="0" applyNumberFormat="1" applyFont="1" applyFill="1" applyBorder="1"/>
    <xf numFmtId="167" fontId="11" fillId="5" borderId="0" xfId="0" applyNumberFormat="1" applyFont="1" applyFill="1" applyBorder="1"/>
    <xf numFmtId="167" fontId="11" fillId="5" borderId="1" xfId="0" applyNumberFormat="1" applyFont="1" applyFill="1" applyBorder="1"/>
    <xf numFmtId="167" fontId="11" fillId="5" borderId="0" xfId="0" applyNumberFormat="1" applyFont="1" applyFill="1"/>
    <xf numFmtId="167" fontId="11" fillId="5" borderId="5" xfId="0" applyNumberFormat="1" applyFont="1" applyFill="1" applyBorder="1"/>
    <xf numFmtId="164" fontId="17" fillId="0" borderId="0" xfId="0" applyNumberFormat="1" applyFont="1" applyFill="1" applyBorder="1" applyAlignment="1">
      <alignment horizontal="right" vertical="top"/>
    </xf>
    <xf numFmtId="164" fontId="17" fillId="0" borderId="0" xfId="0" applyNumberFormat="1" applyFont="1" applyFill="1" applyBorder="1" applyAlignment="1">
      <alignment horizontal="right" vertical="center"/>
    </xf>
    <xf numFmtId="167" fontId="12" fillId="0" borderId="0" xfId="0" applyNumberFormat="1" applyFont="1" applyFill="1" applyBorder="1"/>
    <xf numFmtId="167" fontId="11" fillId="0" borderId="0" xfId="0" applyNumberFormat="1" applyFont="1" applyFill="1" applyBorder="1"/>
    <xf numFmtId="167" fontId="11" fillId="0" borderId="0" xfId="0" applyNumberFormat="1" applyFont="1" applyFill="1"/>
    <xf numFmtId="0" fontId="18" fillId="5" borderId="1" xfId="0" applyFont="1" applyFill="1" applyBorder="1" applyAlignment="1">
      <alignment horizontal="center" vertical="center"/>
    </xf>
    <xf numFmtId="164" fontId="11" fillId="0" borderId="0" xfId="0" applyNumberFormat="1" applyFont="1"/>
    <xf numFmtId="164" fontId="18" fillId="0" borderId="0" xfId="0" applyNumberFormat="1" applyFont="1"/>
    <xf numFmtId="0" fontId="18" fillId="2" borderId="0" xfId="0" applyNumberFormat="1" applyFont="1" applyFill="1" applyBorder="1" applyAlignment="1">
      <alignment vertical="top" wrapText="1"/>
    </xf>
    <xf numFmtId="164" fontId="13" fillId="3" borderId="1" xfId="0" applyNumberFormat="1" applyFont="1" applyFill="1" applyBorder="1" applyAlignment="1">
      <alignment horizontal="center"/>
    </xf>
    <xf numFmtId="164" fontId="13" fillId="3" borderId="5" xfId="0" applyNumberFormat="1" applyFont="1" applyFill="1" applyBorder="1"/>
    <xf numFmtId="164" fontId="13" fillId="5" borderId="5" xfId="0" applyNumberFormat="1" applyFont="1" applyFill="1" applyBorder="1"/>
    <xf numFmtId="167" fontId="21" fillId="4" borderId="0" xfId="0" applyNumberFormat="1" applyFont="1" applyFill="1" applyBorder="1"/>
    <xf numFmtId="164" fontId="14" fillId="5" borderId="0" xfId="0" applyNumberFormat="1" applyFont="1" applyFill="1" applyBorder="1" applyAlignment="1">
      <alignment horizontal="center"/>
    </xf>
    <xf numFmtId="0" fontId="11" fillId="2" borderId="0" xfId="0" applyFont="1" applyFill="1" applyAlignment="1">
      <alignment horizontal="left"/>
    </xf>
    <xf numFmtId="164" fontId="21" fillId="2" borderId="0" xfId="0" applyNumberFormat="1" applyFont="1" applyFill="1"/>
    <xf numFmtId="0" fontId="21" fillId="2" borderId="0" xfId="0" applyFont="1" applyFill="1"/>
    <xf numFmtId="0" fontId="12" fillId="2" borderId="0" xfId="0" applyFont="1" applyFill="1"/>
    <xf numFmtId="166" fontId="13" fillId="4" borderId="3" xfId="0" applyNumberFormat="1" applyFont="1" applyFill="1" applyBorder="1"/>
    <xf numFmtId="166" fontId="13" fillId="4" borderId="5" xfId="0" applyNumberFormat="1" applyFont="1" applyFill="1" applyBorder="1"/>
    <xf numFmtId="167" fontId="12" fillId="5" borderId="0" xfId="0" applyNumberFormat="1" applyFont="1" applyFill="1"/>
    <xf numFmtId="164" fontId="12" fillId="5" borderId="0" xfId="0" applyNumberFormat="1" applyFont="1" applyFill="1" applyBorder="1" applyAlignment="1">
      <alignment horizontal="right"/>
    </xf>
    <xf numFmtId="164" fontId="11" fillId="5" borderId="5" xfId="0" applyNumberFormat="1" applyFont="1" applyFill="1" applyBorder="1"/>
    <xf numFmtId="164" fontId="11" fillId="5" borderId="2" xfId="0" applyNumberFormat="1" applyFont="1" applyFill="1" applyBorder="1" applyAlignment="1">
      <alignment horizontal="left"/>
    </xf>
    <xf numFmtId="0" fontId="12" fillId="5" borderId="2" xfId="0" applyFont="1" applyFill="1" applyBorder="1" applyAlignment="1">
      <alignment horizontal="center"/>
    </xf>
    <xf numFmtId="0" fontId="17" fillId="5" borderId="0" xfId="0" applyNumberFormat="1" applyFont="1" applyFill="1" applyBorder="1" applyAlignment="1">
      <alignment horizontal="center"/>
    </xf>
    <xf numFmtId="165" fontId="12" fillId="9" borderId="0" xfId="0" applyNumberFormat="1" applyFont="1" applyFill="1" applyAlignment="1">
      <alignment horizontal="center"/>
    </xf>
    <xf numFmtId="1" fontId="12" fillId="9" borderId="0" xfId="0" applyNumberFormat="1" applyFont="1" applyFill="1" applyAlignment="1">
      <alignment horizontal="center"/>
    </xf>
    <xf numFmtId="165" fontId="12" fillId="9" borderId="1" xfId="0" applyNumberFormat="1" applyFont="1" applyFill="1" applyBorder="1" applyAlignment="1">
      <alignment horizontal="center"/>
    </xf>
    <xf numFmtId="164" fontId="17" fillId="4" borderId="1" xfId="0" applyNumberFormat="1" applyFont="1" applyFill="1" applyBorder="1" applyAlignment="1">
      <alignment horizontal="center"/>
    </xf>
    <xf numFmtId="0" fontId="23" fillId="9" borderId="0" xfId="0" applyFont="1" applyFill="1"/>
    <xf numFmtId="164" fontId="18" fillId="0" borderId="0" xfId="0" applyNumberFormat="1" applyFont="1" applyFill="1"/>
    <xf numFmtId="164" fontId="13" fillId="5" borderId="2" xfId="0" applyNumberFormat="1" applyFont="1" applyFill="1" applyBorder="1"/>
    <xf numFmtId="0" fontId="24" fillId="9" borderId="0" xfId="0" applyFont="1" applyFill="1"/>
    <xf numFmtId="164" fontId="11" fillId="11" borderId="0" xfId="0" applyNumberFormat="1" applyFont="1" applyFill="1" applyAlignment="1">
      <alignment horizontal="left" vertical="top" wrapText="1"/>
    </xf>
    <xf numFmtId="166" fontId="13" fillId="4" borderId="0" xfId="0" applyNumberFormat="1" applyFont="1" applyFill="1" applyBorder="1"/>
    <xf numFmtId="164" fontId="13" fillId="3" borderId="5" xfId="0" applyNumberFormat="1" applyFont="1" applyFill="1" applyBorder="1" applyAlignment="1">
      <alignment vertical="center"/>
    </xf>
    <xf numFmtId="166" fontId="13" fillId="4" borderId="2" xfId="0" applyNumberFormat="1" applyFont="1" applyFill="1" applyBorder="1" applyAlignment="1">
      <alignment horizontal="right"/>
    </xf>
    <xf numFmtId="164" fontId="12" fillId="4" borderId="0" xfId="0" applyNumberFormat="1" applyFont="1" applyFill="1" applyBorder="1" applyAlignment="1">
      <alignment horizontal="right"/>
    </xf>
    <xf numFmtId="166" fontId="13" fillId="4" borderId="5" xfId="0" applyNumberFormat="1" applyFont="1" applyFill="1" applyBorder="1" applyAlignment="1">
      <alignment horizontal="right"/>
    </xf>
    <xf numFmtId="164" fontId="11" fillId="4" borderId="0" xfId="0" applyNumberFormat="1" applyFont="1" applyFill="1" applyBorder="1" applyAlignment="1">
      <alignment horizontal="right"/>
    </xf>
    <xf numFmtId="164" fontId="11" fillId="4" borderId="1" xfId="0" applyNumberFormat="1" applyFont="1" applyFill="1" applyBorder="1" applyAlignment="1">
      <alignment horizontal="right"/>
    </xf>
    <xf numFmtId="166" fontId="13" fillId="4" borderId="3" xfId="0" applyNumberFormat="1" applyFont="1" applyFill="1" applyBorder="1" applyAlignment="1">
      <alignment horizontal="right"/>
    </xf>
    <xf numFmtId="0" fontId="22" fillId="9" borderId="0" xfId="0" applyFont="1" applyFill="1"/>
    <xf numFmtId="164" fontId="17" fillId="3" borderId="2" xfId="0" applyNumberFormat="1" applyFont="1" applyFill="1" applyBorder="1" applyAlignment="1">
      <alignment horizontal="right"/>
    </xf>
    <xf numFmtId="164" fontId="17" fillId="5" borderId="2" xfId="0" applyNumberFormat="1" applyFont="1" applyFill="1" applyBorder="1" applyAlignment="1">
      <alignment horizontal="right"/>
    </xf>
    <xf numFmtId="164" fontId="18" fillId="5" borderId="0" xfId="0" applyNumberFormat="1" applyFont="1" applyFill="1" applyBorder="1" applyAlignment="1">
      <alignment horizontal="right"/>
    </xf>
    <xf numFmtId="0" fontId="0" fillId="16" borderId="0" xfId="0" applyFill="1"/>
    <xf numFmtId="165" fontId="11" fillId="9" borderId="1" xfId="0" applyNumberFormat="1" applyFont="1" applyFill="1" applyBorder="1" applyAlignment="1">
      <alignment horizontal="center"/>
    </xf>
    <xf numFmtId="0" fontId="22" fillId="16" borderId="0" xfId="0" applyFont="1" applyFill="1" applyAlignment="1">
      <alignment horizontal="center"/>
    </xf>
    <xf numFmtId="0" fontId="22" fillId="16" borderId="0" xfId="0" applyFont="1" applyFill="1" applyAlignment="1">
      <alignment horizontal="center" vertical="center"/>
    </xf>
    <xf numFmtId="164" fontId="14" fillId="2" borderId="0" xfId="0" applyNumberFormat="1" applyFont="1" applyFill="1" applyAlignment="1">
      <alignment horizontal="center"/>
    </xf>
    <xf numFmtId="164" fontId="14" fillId="2" borderId="1" xfId="0" applyNumberFormat="1" applyFont="1" applyFill="1" applyBorder="1" applyAlignment="1">
      <alignment horizontal="center"/>
    </xf>
    <xf numFmtId="164" fontId="11" fillId="5" borderId="1" xfId="0" applyNumberFormat="1" applyFont="1" applyFill="1" applyBorder="1" applyAlignment="1">
      <alignment horizontal="left"/>
    </xf>
    <xf numFmtId="0" fontId="15" fillId="6" borderId="0" xfId="0" applyNumberFormat="1" applyFont="1" applyFill="1" applyBorder="1" applyAlignment="1">
      <alignment vertical="top"/>
    </xf>
    <xf numFmtId="0" fontId="16" fillId="6" borderId="2" xfId="0" applyNumberFormat="1" applyFont="1" applyFill="1" applyBorder="1" applyAlignment="1">
      <alignment horizontal="right" vertical="top"/>
    </xf>
    <xf numFmtId="0" fontId="15" fillId="6" borderId="1" xfId="0" applyNumberFormat="1" applyFont="1" applyFill="1" applyBorder="1" applyAlignment="1">
      <alignment vertical="top"/>
    </xf>
    <xf numFmtId="0" fontId="16" fillId="6" borderId="1" xfId="0" applyNumberFormat="1" applyFont="1" applyFill="1" applyBorder="1" applyAlignment="1">
      <alignment horizontal="right" vertical="top"/>
    </xf>
    <xf numFmtId="0" fontId="13" fillId="2" borderId="0" xfId="0" applyNumberFormat="1" applyFont="1" applyFill="1" applyBorder="1" applyAlignment="1">
      <alignment vertical="top"/>
    </xf>
    <xf numFmtId="164" fontId="18" fillId="2" borderId="0" xfId="0" applyNumberFormat="1" applyFont="1" applyFill="1" applyAlignment="1">
      <alignment vertical="top"/>
    </xf>
    <xf numFmtId="0" fontId="18" fillId="2" borderId="0" xfId="0" applyNumberFormat="1" applyFont="1" applyFill="1" applyAlignment="1">
      <alignment vertical="top"/>
    </xf>
    <xf numFmtId="165" fontId="18" fillId="2" borderId="0" xfId="0" applyNumberFormat="1" applyFont="1" applyFill="1" applyAlignment="1">
      <alignment vertical="top"/>
    </xf>
    <xf numFmtId="0" fontId="18" fillId="2" borderId="0" xfId="0" applyNumberFormat="1" applyFont="1" applyFill="1" applyBorder="1" applyAlignment="1">
      <alignment vertical="top"/>
    </xf>
    <xf numFmtId="0" fontId="13" fillId="2" borderId="3" xfId="0" applyNumberFormat="1" applyFont="1" applyFill="1" applyBorder="1" applyAlignment="1">
      <alignment vertical="top"/>
    </xf>
    <xf numFmtId="165" fontId="13" fillId="2" borderId="3" xfId="0" applyNumberFormat="1" applyFont="1" applyFill="1" applyBorder="1" applyAlignment="1">
      <alignment vertical="top"/>
    </xf>
    <xf numFmtId="165" fontId="13" fillId="2" borderId="0" xfId="0" applyNumberFormat="1" applyFont="1" applyFill="1" applyBorder="1" applyAlignment="1">
      <alignment vertical="top"/>
    </xf>
    <xf numFmtId="0" fontId="13" fillId="2" borderId="5" xfId="0" applyNumberFormat="1" applyFont="1" applyFill="1" applyBorder="1" applyAlignment="1">
      <alignment vertical="top"/>
    </xf>
    <xf numFmtId="165" fontId="13" fillId="2" borderId="5" xfId="0" applyNumberFormat="1" applyFont="1" applyFill="1" applyBorder="1" applyAlignment="1">
      <alignment vertical="top"/>
    </xf>
    <xf numFmtId="0" fontId="13" fillId="2" borderId="0" xfId="0" applyNumberFormat="1" applyFont="1" applyFill="1" applyBorder="1" applyAlignment="1">
      <alignment vertical="top" wrapText="1"/>
    </xf>
    <xf numFmtId="0" fontId="13" fillId="2" borderId="3" xfId="0" applyNumberFormat="1" applyFont="1" applyFill="1" applyBorder="1" applyAlignment="1">
      <alignment vertical="top" wrapText="1"/>
    </xf>
    <xf numFmtId="0" fontId="13" fillId="2" borderId="4" xfId="0" applyNumberFormat="1" applyFont="1" applyFill="1" applyBorder="1" applyAlignment="1">
      <alignment vertical="top"/>
    </xf>
    <xf numFmtId="165" fontId="13" fillId="2" borderId="4" xfId="0" applyNumberFormat="1" applyFont="1" applyFill="1" applyBorder="1" applyAlignment="1">
      <alignment vertical="top"/>
    </xf>
    <xf numFmtId="0" fontId="15" fillId="6" borderId="2" xfId="0" applyNumberFormat="1" applyFont="1" applyFill="1" applyBorder="1" applyAlignment="1">
      <alignment vertical="top"/>
    </xf>
    <xf numFmtId="0" fontId="16" fillId="6" borderId="3" xfId="0" applyNumberFormat="1" applyFont="1" applyFill="1" applyBorder="1" applyAlignment="1">
      <alignment vertical="top" wrapText="1"/>
    </xf>
    <xf numFmtId="0" fontId="13" fillId="2" borderId="2" xfId="0" applyNumberFormat="1" applyFont="1" applyFill="1" applyBorder="1" applyAlignment="1">
      <alignment vertical="top"/>
    </xf>
    <xf numFmtId="165" fontId="13" fillId="2" borderId="0" xfId="0" applyNumberFormat="1" applyFont="1" applyFill="1" applyAlignment="1">
      <alignment vertical="top"/>
    </xf>
    <xf numFmtId="165" fontId="13" fillId="2" borderId="2" xfId="0" applyNumberFormat="1" applyFont="1" applyFill="1" applyBorder="1" applyAlignment="1">
      <alignment vertical="top"/>
    </xf>
    <xf numFmtId="0" fontId="18" fillId="2" borderId="1" xfId="0" applyNumberFormat="1" applyFont="1" applyFill="1" applyBorder="1" applyAlignment="1">
      <alignment vertical="top"/>
    </xf>
    <xf numFmtId="165" fontId="18" fillId="2" borderId="0" xfId="0" applyNumberFormat="1" applyFont="1" applyFill="1" applyBorder="1" applyAlignment="1">
      <alignment vertical="top"/>
    </xf>
    <xf numFmtId="0" fontId="16" fillId="7" borderId="2" xfId="0" applyNumberFormat="1" applyFont="1" applyFill="1" applyBorder="1" applyAlignment="1">
      <alignment horizontal="right" vertical="top"/>
    </xf>
    <xf numFmtId="0" fontId="13" fillId="2" borderId="0" xfId="0" applyNumberFormat="1" applyFont="1" applyFill="1" applyAlignment="1">
      <alignment vertical="top"/>
    </xf>
    <xf numFmtId="164" fontId="12" fillId="2" borderId="0" xfId="0" applyNumberFormat="1" applyFont="1" applyFill="1" applyAlignment="1">
      <alignment vertical="top"/>
    </xf>
    <xf numFmtId="165" fontId="11" fillId="2" borderId="0" xfId="0" applyNumberFormat="1" applyFont="1" applyFill="1" applyBorder="1" applyAlignment="1">
      <alignment vertical="top"/>
    </xf>
    <xf numFmtId="0" fontId="16" fillId="6" borderId="6" xfId="0" applyNumberFormat="1" applyFont="1" applyFill="1" applyBorder="1" applyAlignment="1">
      <alignment horizontal="center" vertical="top"/>
    </xf>
    <xf numFmtId="0" fontId="16" fillId="6" borderId="2" xfId="0" applyNumberFormat="1" applyFont="1" applyFill="1" applyBorder="1" applyAlignment="1">
      <alignment vertical="top"/>
    </xf>
    <xf numFmtId="0" fontId="16" fillId="6" borderId="7" xfId="0" applyNumberFormat="1" applyFont="1" applyFill="1" applyBorder="1" applyAlignment="1">
      <alignment vertical="top"/>
    </xf>
    <xf numFmtId="0" fontId="15" fillId="6" borderId="8" xfId="0" applyNumberFormat="1" applyFont="1" applyFill="1" applyBorder="1" applyAlignment="1">
      <alignment vertical="top"/>
    </xf>
    <xf numFmtId="0" fontId="16" fillId="6" borderId="0" xfId="0" applyNumberFormat="1" applyFont="1" applyFill="1" applyBorder="1" applyAlignment="1">
      <alignment horizontal="right" vertical="top"/>
    </xf>
    <xf numFmtId="0" fontId="16" fillId="6" borderId="9" xfId="0" applyNumberFormat="1" applyFont="1" applyFill="1" applyBorder="1" applyAlignment="1">
      <alignment horizontal="right" vertical="top"/>
    </xf>
    <xf numFmtId="0" fontId="15" fillId="6" borderId="10" xfId="0" applyNumberFormat="1" applyFont="1" applyFill="1" applyBorder="1" applyAlignment="1">
      <alignment vertical="top"/>
    </xf>
    <xf numFmtId="0" fontId="16" fillId="6" borderId="11" xfId="0" applyNumberFormat="1" applyFont="1" applyFill="1" applyBorder="1" applyAlignment="1">
      <alignment horizontal="right" vertical="top"/>
    </xf>
    <xf numFmtId="164" fontId="18" fillId="2" borderId="0" xfId="0" applyNumberFormat="1" applyFont="1" applyFill="1" applyBorder="1" applyAlignment="1">
      <alignment vertical="top"/>
    </xf>
    <xf numFmtId="164" fontId="15" fillId="2" borderId="0" xfId="0" applyNumberFormat="1" applyFont="1" applyFill="1" applyBorder="1" applyAlignment="1">
      <alignment vertical="top"/>
    </xf>
    <xf numFmtId="165" fontId="12" fillId="2" borderId="0" xfId="0" applyNumberFormat="1" applyFont="1" applyFill="1" applyAlignment="1">
      <alignment vertical="top"/>
    </xf>
    <xf numFmtId="0" fontId="16" fillId="6" borderId="0" xfId="0" applyNumberFormat="1" applyFont="1" applyFill="1" applyBorder="1" applyAlignment="1">
      <alignment vertical="top"/>
    </xf>
    <xf numFmtId="164" fontId="14" fillId="2" borderId="0" xfId="0" applyNumberFormat="1" applyFont="1" applyFill="1" applyAlignment="1">
      <alignment horizontal="center"/>
    </xf>
    <xf numFmtId="164" fontId="14" fillId="2" borderId="1" xfId="0" applyNumberFormat="1" applyFont="1" applyFill="1" applyBorder="1" applyAlignment="1">
      <alignment horizontal="center"/>
    </xf>
    <xf numFmtId="164" fontId="11" fillId="5" borderId="1" xfId="0" applyNumberFormat="1" applyFont="1" applyFill="1" applyBorder="1" applyAlignment="1">
      <alignment horizontal="left"/>
    </xf>
    <xf numFmtId="0" fontId="0" fillId="0" borderId="0" xfId="0" applyFill="1" applyBorder="1"/>
    <xf numFmtId="2" fontId="18" fillId="3" borderId="0" xfId="0" applyNumberFormat="1" applyFont="1" applyFill="1"/>
    <xf numFmtId="2" fontId="12" fillId="0" borderId="0" xfId="0" applyNumberFormat="1" applyFont="1" applyFill="1" applyBorder="1"/>
    <xf numFmtId="2" fontId="13" fillId="3" borderId="2" xfId="0" applyNumberFormat="1" applyFont="1" applyFill="1" applyBorder="1"/>
    <xf numFmtId="2" fontId="11" fillId="0" borderId="0" xfId="0" applyNumberFormat="1" applyFont="1" applyFill="1" applyBorder="1"/>
    <xf numFmtId="2" fontId="18" fillId="3" borderId="0" xfId="0" applyNumberFormat="1" applyFont="1" applyFill="1" applyBorder="1"/>
    <xf numFmtId="2" fontId="13" fillId="3" borderId="3" xfId="0" applyNumberFormat="1" applyFont="1" applyFill="1" applyBorder="1"/>
    <xf numFmtId="2" fontId="13" fillId="3" borderId="4" xfId="0" applyNumberFormat="1" applyFont="1" applyFill="1" applyBorder="1"/>
    <xf numFmtId="2" fontId="11" fillId="3" borderId="0" xfId="0" applyNumberFormat="1" applyFont="1" applyFill="1" applyBorder="1"/>
    <xf numFmtId="2" fontId="13" fillId="3" borderId="0" xfId="0" applyNumberFormat="1" applyFont="1" applyFill="1" applyBorder="1"/>
    <xf numFmtId="2" fontId="18" fillId="3" borderId="1" xfId="0" applyNumberFormat="1" applyFont="1" applyFill="1" applyBorder="1"/>
    <xf numFmtId="2" fontId="13" fillId="3" borderId="1" xfId="0" applyNumberFormat="1" applyFont="1" applyFill="1" applyBorder="1"/>
    <xf numFmtId="166" fontId="18" fillId="5" borderId="0" xfId="0" applyNumberFormat="1" applyFont="1" applyFill="1"/>
    <xf numFmtId="171" fontId="18" fillId="2" borderId="0" xfId="0" applyNumberFormat="1" applyFont="1" applyFill="1" applyAlignment="1">
      <alignment vertical="top"/>
    </xf>
    <xf numFmtId="2" fontId="18" fillId="5" borderId="0" xfId="0" applyNumberFormat="1" applyFont="1" applyFill="1"/>
    <xf numFmtId="2" fontId="13" fillId="5" borderId="2" xfId="0" applyNumberFormat="1" applyFont="1" applyFill="1" applyBorder="1"/>
    <xf numFmtId="2" fontId="13" fillId="5" borderId="3" xfId="0" applyNumberFormat="1" applyFont="1" applyFill="1" applyBorder="1"/>
    <xf numFmtId="2" fontId="13" fillId="5" borderId="5" xfId="0" applyNumberFormat="1" applyFont="1" applyFill="1" applyBorder="1"/>
    <xf numFmtId="2" fontId="12" fillId="0" borderId="0" xfId="0" applyNumberFormat="1" applyFont="1" applyAlignment="1"/>
    <xf numFmtId="2" fontId="13" fillId="3" borderId="0" xfId="0" applyNumberFormat="1" applyFont="1" applyFill="1"/>
    <xf numFmtId="2" fontId="18" fillId="5" borderId="2" xfId="0" applyNumberFormat="1" applyFont="1" applyFill="1" applyBorder="1"/>
    <xf numFmtId="2" fontId="18" fillId="5" borderId="3" xfId="0" applyNumberFormat="1" applyFont="1" applyFill="1" applyBorder="1"/>
    <xf numFmtId="2" fontId="12" fillId="3" borderId="0" xfId="0" applyNumberFormat="1" applyFont="1" applyFill="1"/>
    <xf numFmtId="2" fontId="12" fillId="0" borderId="0" xfId="0" applyNumberFormat="1" applyFont="1" applyFill="1" applyBorder="1" applyAlignment="1"/>
    <xf numFmtId="2" fontId="12" fillId="0" borderId="0" xfId="0" applyNumberFormat="1" applyFont="1" applyBorder="1" applyAlignment="1"/>
    <xf numFmtId="2" fontId="13" fillId="3" borderId="5" xfId="0" applyNumberFormat="1" applyFont="1" applyFill="1" applyBorder="1" applyAlignment="1">
      <alignment vertical="center"/>
    </xf>
    <xf numFmtId="2" fontId="12" fillId="0" borderId="0" xfId="0" applyNumberFormat="1" applyFont="1" applyBorder="1" applyAlignment="1">
      <alignment vertical="center"/>
    </xf>
    <xf numFmtId="2" fontId="18" fillId="5" borderId="5" xfId="0" applyNumberFormat="1" applyFont="1" applyFill="1" applyBorder="1"/>
    <xf numFmtId="2" fontId="12" fillId="0" borderId="0" xfId="0" applyNumberFormat="1" applyFont="1"/>
    <xf numFmtId="2" fontId="12" fillId="0" borderId="0" xfId="0" applyNumberFormat="1" applyFont="1" applyFill="1"/>
    <xf numFmtId="2" fontId="13" fillId="3" borderId="5" xfId="0" applyNumberFormat="1" applyFont="1" applyFill="1" applyBorder="1"/>
    <xf numFmtId="2" fontId="18" fillId="3" borderId="3" xfId="0" applyNumberFormat="1" applyFont="1" applyFill="1" applyBorder="1"/>
    <xf numFmtId="172" fontId="18" fillId="5" borderId="0" xfId="0" applyNumberFormat="1" applyFont="1" applyFill="1"/>
    <xf numFmtId="2" fontId="0" fillId="0" borderId="0" xfId="0" applyNumberFormat="1"/>
    <xf numFmtId="2" fontId="18" fillId="3" borderId="5" xfId="0" applyNumberFormat="1" applyFont="1" applyFill="1" applyBorder="1" applyAlignment="1">
      <alignment vertical="center"/>
    </xf>
    <xf numFmtId="165" fontId="0" fillId="0" borderId="0" xfId="0" applyNumberFormat="1"/>
    <xf numFmtId="0" fontId="0" fillId="17" borderId="0" xfId="0" applyFill="1"/>
    <xf numFmtId="165" fontId="0" fillId="17" borderId="0" xfId="0" applyNumberFormat="1" applyFill="1"/>
    <xf numFmtId="2" fontId="18" fillId="5" borderId="0" xfId="0" applyNumberFormat="1" applyFont="1" applyFill="1" applyBorder="1" applyAlignment="1">
      <alignment horizontal="right"/>
    </xf>
    <xf numFmtId="164" fontId="12" fillId="0" borderId="0" xfId="0" applyNumberFormat="1" applyFont="1" applyFill="1" applyAlignment="1">
      <alignment vertical="top"/>
    </xf>
    <xf numFmtId="165" fontId="11" fillId="0" borderId="0" xfId="0" applyNumberFormat="1" applyFont="1" applyFill="1" applyBorder="1" applyAlignment="1">
      <alignment vertical="top"/>
    </xf>
    <xf numFmtId="165" fontId="12" fillId="0" borderId="0" xfId="0" applyNumberFormat="1" applyFont="1" applyFill="1" applyAlignment="1">
      <alignment vertical="top"/>
    </xf>
    <xf numFmtId="164" fontId="12" fillId="0" borderId="0" xfId="0" applyNumberFormat="1" applyFont="1" applyFill="1" applyAlignment="1"/>
    <xf numFmtId="165" fontId="12" fillId="0" borderId="0" xfId="0" applyNumberFormat="1" applyFont="1" applyFill="1"/>
    <xf numFmtId="0" fontId="27" fillId="2" borderId="0" xfId="0" applyNumberFormat="1" applyFont="1" applyFill="1" applyBorder="1"/>
    <xf numFmtId="0" fontId="22" fillId="0" borderId="0" xfId="0" applyFont="1" applyFill="1" applyAlignment="1">
      <alignment horizontal="center" vertical="center"/>
    </xf>
    <xf numFmtId="164" fontId="14" fillId="2" borderId="0" xfId="0" applyNumberFormat="1" applyFont="1" applyFill="1" applyAlignment="1"/>
    <xf numFmtId="0" fontId="22" fillId="0" borderId="0" xfId="0" applyFont="1" applyFill="1" applyBorder="1" applyAlignment="1">
      <alignment horizontal="center"/>
    </xf>
    <xf numFmtId="164" fontId="20" fillId="0" borderId="0" xfId="0" applyNumberFormat="1" applyFont="1" applyFill="1" applyBorder="1"/>
    <xf numFmtId="165" fontId="12" fillId="0" borderId="0" xfId="0" applyNumberFormat="1" applyFont="1" applyFill="1" applyBorder="1"/>
    <xf numFmtId="165" fontId="11" fillId="0" borderId="0" xfId="0" applyNumberFormat="1" applyFont="1" applyFill="1" applyBorder="1" applyAlignment="1">
      <alignment horizontal="center"/>
    </xf>
    <xf numFmtId="165" fontId="12" fillId="0" borderId="0" xfId="0" applyNumberFormat="1" applyFont="1" applyFill="1" applyBorder="1" applyAlignment="1">
      <alignment horizontal="center"/>
    </xf>
    <xf numFmtId="1" fontId="12" fillId="0" borderId="0" xfId="0" applyNumberFormat="1" applyFont="1" applyFill="1" applyBorder="1" applyAlignment="1">
      <alignment horizontal="center"/>
    </xf>
    <xf numFmtId="0" fontId="11" fillId="0" borderId="0" xfId="0" applyNumberFormat="1" applyFont="1" applyFill="1" applyAlignment="1">
      <alignment vertical="top"/>
    </xf>
    <xf numFmtId="0" fontId="12" fillId="0" borderId="0" xfId="0" applyNumberFormat="1" applyFont="1" applyFill="1" applyAlignment="1">
      <alignment vertical="top"/>
    </xf>
    <xf numFmtId="0" fontId="11" fillId="0" borderId="2" xfId="0" applyNumberFormat="1" applyFont="1" applyFill="1" applyBorder="1" applyAlignment="1">
      <alignment vertical="top"/>
    </xf>
    <xf numFmtId="165" fontId="11" fillId="0" borderId="2" xfId="0" applyNumberFormat="1" applyFont="1" applyFill="1" applyBorder="1" applyAlignment="1">
      <alignment vertical="top"/>
    </xf>
    <xf numFmtId="0" fontId="11" fillId="0" borderId="0" xfId="0" applyNumberFormat="1" applyFont="1" applyFill="1" applyBorder="1" applyAlignment="1">
      <alignment vertical="top"/>
    </xf>
    <xf numFmtId="0" fontId="11" fillId="0" borderId="3" xfId="0" applyNumberFormat="1" applyFont="1" applyFill="1" applyBorder="1" applyAlignment="1">
      <alignment vertical="top"/>
    </xf>
    <xf numFmtId="165" fontId="11" fillId="0" borderId="3" xfId="0" applyNumberFormat="1" applyFont="1" applyFill="1" applyBorder="1" applyAlignment="1">
      <alignment vertical="top"/>
    </xf>
    <xf numFmtId="0" fontId="11" fillId="0" borderId="4" xfId="0" applyNumberFormat="1" applyFont="1" applyFill="1" applyBorder="1" applyAlignment="1">
      <alignment vertical="top"/>
    </xf>
    <xf numFmtId="165" fontId="11" fillId="0" borderId="4" xfId="0" applyNumberFormat="1" applyFont="1" applyFill="1" applyBorder="1" applyAlignment="1">
      <alignment vertical="top"/>
    </xf>
    <xf numFmtId="0" fontId="12" fillId="0" borderId="0" xfId="0" applyNumberFormat="1" applyFont="1" applyFill="1" applyBorder="1" applyAlignment="1">
      <alignment vertical="top"/>
    </xf>
    <xf numFmtId="0" fontId="12" fillId="0" borderId="0" xfId="0" applyNumberFormat="1" applyFont="1" applyFill="1" applyBorder="1" applyAlignment="1">
      <alignment vertical="top" wrapText="1"/>
    </xf>
    <xf numFmtId="0" fontId="12" fillId="0" borderId="1" xfId="0" applyNumberFormat="1" applyFont="1" applyFill="1" applyBorder="1" applyAlignment="1">
      <alignment vertical="top"/>
    </xf>
    <xf numFmtId="0" fontId="11" fillId="0" borderId="0" xfId="0" applyNumberFormat="1" applyFont="1" applyFill="1" applyBorder="1" applyAlignment="1">
      <alignment vertical="top" wrapText="1"/>
    </xf>
    <xf numFmtId="0" fontId="11" fillId="0" borderId="3" xfId="0" applyNumberFormat="1" applyFont="1" applyFill="1" applyBorder="1" applyAlignment="1">
      <alignment vertical="top" wrapText="1"/>
    </xf>
    <xf numFmtId="0" fontId="11" fillId="0" borderId="5" xfId="0" applyNumberFormat="1" applyFont="1" applyFill="1" applyBorder="1"/>
    <xf numFmtId="165" fontId="11" fillId="0" borderId="4" xfId="0" applyNumberFormat="1" applyFont="1" applyFill="1" applyBorder="1"/>
    <xf numFmtId="164" fontId="12" fillId="0" borderId="0" xfId="0" applyNumberFormat="1" applyFont="1" applyFill="1" applyBorder="1" applyAlignment="1">
      <alignment vertical="top"/>
    </xf>
    <xf numFmtId="0" fontId="12" fillId="0" borderId="0" xfId="0" applyNumberFormat="1" applyFont="1" applyFill="1" applyAlignment="1">
      <alignment vertical="top" wrapText="1"/>
    </xf>
    <xf numFmtId="0" fontId="11" fillId="0" borderId="5" xfId="0" applyNumberFormat="1" applyFont="1" applyFill="1" applyBorder="1" applyAlignment="1">
      <alignment vertical="top"/>
    </xf>
    <xf numFmtId="165" fontId="11" fillId="0" borderId="5" xfId="0" applyNumberFormat="1" applyFont="1" applyFill="1" applyBorder="1" applyAlignment="1">
      <alignment vertical="top"/>
    </xf>
    <xf numFmtId="0" fontId="11" fillId="0" borderId="4" xfId="0" applyNumberFormat="1" applyFont="1" applyFill="1" applyBorder="1"/>
    <xf numFmtId="165" fontId="11" fillId="0" borderId="5" xfId="0" applyNumberFormat="1" applyFont="1" applyFill="1" applyBorder="1" applyAlignment="1">
      <alignment vertical="center"/>
    </xf>
    <xf numFmtId="165" fontId="11" fillId="0" borderId="0" xfId="0" applyNumberFormat="1" applyFont="1" applyFill="1" applyAlignment="1">
      <alignment vertical="top"/>
    </xf>
    <xf numFmtId="165" fontId="12" fillId="0" borderId="0" xfId="0" applyNumberFormat="1" applyFont="1" applyFill="1" applyBorder="1" applyAlignment="1">
      <alignment vertical="top"/>
    </xf>
    <xf numFmtId="171" fontId="12" fillId="0" borderId="0" xfId="0" applyNumberFormat="1" applyFont="1" applyFill="1" applyAlignment="1">
      <alignment vertical="top"/>
    </xf>
    <xf numFmtId="169" fontId="12" fillId="0" borderId="0" xfId="0" applyNumberFormat="1" applyFont="1" applyFill="1" applyAlignment="1">
      <alignment vertical="top"/>
    </xf>
    <xf numFmtId="0" fontId="11" fillId="2" borderId="0" xfId="0" applyNumberFormat="1" applyFont="1" applyFill="1" applyBorder="1" applyAlignment="1">
      <alignment vertical="top"/>
    </xf>
    <xf numFmtId="0" fontId="12" fillId="2" borderId="0" xfId="0" applyNumberFormat="1" applyFont="1" applyFill="1" applyAlignment="1">
      <alignment vertical="top"/>
    </xf>
    <xf numFmtId="0" fontId="12" fillId="2" borderId="0" xfId="0" applyNumberFormat="1" applyFont="1" applyFill="1" applyBorder="1" applyAlignment="1">
      <alignment vertical="top"/>
    </xf>
    <xf numFmtId="0" fontId="11" fillId="2" borderId="3" xfId="0" applyNumberFormat="1" applyFont="1" applyFill="1" applyBorder="1" applyAlignment="1">
      <alignment vertical="top"/>
    </xf>
    <xf numFmtId="171" fontId="11" fillId="2" borderId="3" xfId="0" applyNumberFormat="1" applyFont="1" applyFill="1" applyBorder="1" applyAlignment="1">
      <alignment vertical="top"/>
    </xf>
    <xf numFmtId="0" fontId="11" fillId="2" borderId="5" xfId="0" applyNumberFormat="1" applyFont="1" applyFill="1" applyBorder="1" applyAlignment="1">
      <alignment vertical="top"/>
    </xf>
    <xf numFmtId="165" fontId="11" fillId="2" borderId="5" xfId="0" applyNumberFormat="1" applyFont="1" applyFill="1" applyBorder="1" applyAlignment="1">
      <alignment vertical="top"/>
    </xf>
    <xf numFmtId="0" fontId="11" fillId="2" borderId="0" xfId="0" applyNumberFormat="1" applyFont="1" applyFill="1" applyBorder="1" applyAlignment="1">
      <alignment vertical="top" wrapText="1"/>
    </xf>
    <xf numFmtId="0" fontId="12" fillId="2" borderId="0" xfId="0" applyNumberFormat="1" applyFont="1" applyFill="1" applyBorder="1" applyAlignment="1">
      <alignment vertical="top" wrapText="1"/>
    </xf>
    <xf numFmtId="0" fontId="11" fillId="2" borderId="3" xfId="0" applyNumberFormat="1" applyFont="1" applyFill="1" applyBorder="1" applyAlignment="1">
      <alignment vertical="top" wrapText="1"/>
    </xf>
    <xf numFmtId="0" fontId="11" fillId="2" borderId="4" xfId="0" applyNumberFormat="1" applyFont="1" applyFill="1" applyBorder="1" applyAlignment="1">
      <alignment vertical="top"/>
    </xf>
    <xf numFmtId="165" fontId="11" fillId="2" borderId="4" xfId="0" applyNumberFormat="1" applyFont="1" applyFill="1" applyBorder="1" applyAlignment="1">
      <alignment vertical="top"/>
    </xf>
    <xf numFmtId="171" fontId="11" fillId="0" borderId="3" xfId="0" applyNumberFormat="1" applyFont="1" applyFill="1" applyBorder="1" applyAlignment="1">
      <alignment vertical="top"/>
    </xf>
    <xf numFmtId="0" fontId="11" fillId="0" borderId="0" xfId="0" applyNumberFormat="1" applyFont="1" applyFill="1"/>
    <xf numFmtId="0" fontId="12" fillId="0" borderId="0" xfId="0" applyNumberFormat="1" applyFont="1" applyFill="1"/>
    <xf numFmtId="0" fontId="12" fillId="0" borderId="0" xfId="0" applyNumberFormat="1" applyFont="1" applyFill="1" applyAlignment="1">
      <alignment vertical="justify"/>
    </xf>
    <xf numFmtId="0" fontId="11" fillId="0" borderId="2" xfId="0" applyNumberFormat="1" applyFont="1" applyFill="1" applyBorder="1"/>
    <xf numFmtId="0" fontId="11" fillId="0" borderId="0" xfId="0" applyNumberFormat="1" applyFont="1" applyFill="1" applyBorder="1"/>
    <xf numFmtId="0" fontId="11" fillId="0" borderId="3" xfId="0" applyNumberFormat="1" applyFont="1" applyFill="1" applyBorder="1"/>
    <xf numFmtId="0" fontId="12" fillId="0" borderId="0" xfId="0" applyNumberFormat="1" applyFont="1" applyFill="1" applyBorder="1" applyAlignment="1">
      <alignment wrapText="1"/>
    </xf>
    <xf numFmtId="0" fontId="12" fillId="0" borderId="1" xfId="0" applyNumberFormat="1" applyFont="1" applyFill="1" applyBorder="1"/>
    <xf numFmtId="0" fontId="11" fillId="0" borderId="0" xfId="0" applyNumberFormat="1" applyFont="1" applyFill="1" applyBorder="1" applyAlignment="1">
      <alignment wrapText="1"/>
    </xf>
    <xf numFmtId="0" fontId="11" fillId="0" borderId="3" xfId="0" applyNumberFormat="1" applyFont="1" applyFill="1" applyBorder="1" applyAlignment="1">
      <alignment wrapText="1"/>
    </xf>
    <xf numFmtId="0" fontId="11" fillId="0" borderId="5" xfId="0" applyNumberFormat="1" applyFont="1" applyFill="1" applyBorder="1" applyAlignment="1">
      <alignment vertical="center"/>
    </xf>
    <xf numFmtId="171" fontId="11" fillId="0" borderId="5" xfId="0" applyNumberFormat="1" applyFont="1" applyFill="1" applyBorder="1" applyAlignment="1">
      <alignment vertical="top"/>
    </xf>
    <xf numFmtId="171" fontId="11" fillId="0" borderId="0" xfId="0" applyNumberFormat="1" applyFont="1" applyFill="1" applyBorder="1" applyAlignment="1">
      <alignment vertical="top"/>
    </xf>
    <xf numFmtId="171" fontId="11" fillId="0" borderId="4" xfId="0" applyNumberFormat="1" applyFont="1" applyFill="1" applyBorder="1" applyAlignment="1">
      <alignment vertical="top"/>
    </xf>
    <xf numFmtId="0" fontId="11" fillId="2" borderId="0" xfId="0" applyNumberFormat="1" applyFont="1" applyFill="1" applyAlignment="1">
      <alignment vertical="top"/>
    </xf>
    <xf numFmtId="0" fontId="11" fillId="2" borderId="2" xfId="0" applyNumberFormat="1" applyFont="1" applyFill="1" applyBorder="1" applyAlignment="1">
      <alignment vertical="top"/>
    </xf>
    <xf numFmtId="165" fontId="11" fillId="2" borderId="2" xfId="0" applyNumberFormat="1" applyFont="1" applyFill="1" applyBorder="1" applyAlignment="1">
      <alignment vertical="top"/>
    </xf>
    <xf numFmtId="0" fontId="12" fillId="2" borderId="1" xfId="0" applyNumberFormat="1" applyFont="1" applyFill="1" applyBorder="1" applyAlignment="1">
      <alignment vertical="top"/>
    </xf>
    <xf numFmtId="170" fontId="12" fillId="2" borderId="0" xfId="0" applyNumberFormat="1" applyFont="1" applyFill="1" applyAlignment="1">
      <alignment vertical="top"/>
    </xf>
    <xf numFmtId="0" fontId="11" fillId="2" borderId="5" xfId="0" applyNumberFormat="1" applyFont="1" applyFill="1" applyBorder="1"/>
    <xf numFmtId="165" fontId="11" fillId="2" borderId="4" xfId="0" applyNumberFormat="1" applyFont="1" applyFill="1" applyBorder="1"/>
    <xf numFmtId="164" fontId="12" fillId="2" borderId="0" xfId="0" applyNumberFormat="1" applyFont="1" applyFill="1" applyBorder="1" applyAlignment="1">
      <alignment vertical="top"/>
    </xf>
    <xf numFmtId="0" fontId="12" fillId="2" borderId="0" xfId="0" applyNumberFormat="1" applyFont="1" applyFill="1" applyAlignment="1">
      <alignment vertical="top" wrapText="1"/>
    </xf>
    <xf numFmtId="169" fontId="12" fillId="2" borderId="0" xfId="0" applyNumberFormat="1" applyFont="1" applyFill="1" applyAlignment="1">
      <alignment vertical="top"/>
    </xf>
    <xf numFmtId="165" fontId="11" fillId="2" borderId="0" xfId="0" applyNumberFormat="1" applyFont="1" applyFill="1" applyAlignment="1">
      <alignment vertical="top"/>
    </xf>
    <xf numFmtId="165" fontId="12" fillId="2" borderId="0" xfId="0" applyNumberFormat="1" applyFont="1" applyFill="1" applyBorder="1" applyAlignment="1">
      <alignment vertical="top"/>
    </xf>
    <xf numFmtId="0" fontId="22" fillId="16" borderId="0" xfId="0" applyFont="1" applyFill="1" applyAlignment="1">
      <alignment horizontal="center" vertical="center"/>
    </xf>
    <xf numFmtId="2" fontId="0" fillId="17" borderId="0" xfId="0" applyNumberFormat="1" applyFill="1"/>
    <xf numFmtId="166" fontId="12" fillId="0" borderId="0" xfId="0" applyNumberFormat="1" applyFont="1" applyFill="1" applyAlignment="1">
      <alignment vertical="top"/>
    </xf>
    <xf numFmtId="0" fontId="33" fillId="19" borderId="0" xfId="0" applyFont="1" applyFill="1"/>
    <xf numFmtId="164" fontId="17" fillId="4" borderId="2" xfId="0" applyNumberFormat="1" applyFont="1" applyFill="1" applyBorder="1" applyAlignment="1">
      <alignment horizontal="right"/>
    </xf>
    <xf numFmtId="164" fontId="12" fillId="0" borderId="0" xfId="0" applyNumberFormat="1" applyFont="1"/>
    <xf numFmtId="164" fontId="17" fillId="3" borderId="2" xfId="0" applyNumberFormat="1" applyFont="1" applyFill="1" applyBorder="1" applyAlignment="1">
      <alignment horizontal="center"/>
    </xf>
    <xf numFmtId="164" fontId="12" fillId="0" borderId="0" xfId="0" applyNumberFormat="1" applyFont="1" applyAlignment="1">
      <alignment horizontal="center"/>
    </xf>
    <xf numFmtId="164" fontId="17" fillId="5" borderId="2" xfId="0" applyNumberFormat="1" applyFont="1" applyFill="1" applyBorder="1" applyAlignment="1">
      <alignment horizontal="center"/>
    </xf>
    <xf numFmtId="164" fontId="17" fillId="3" borderId="1" xfId="0" applyNumberFormat="1" applyFont="1" applyFill="1" applyBorder="1" applyAlignment="1">
      <alignment horizontal="center"/>
    </xf>
    <xf numFmtId="164" fontId="18" fillId="0" borderId="0" xfId="0" applyNumberFormat="1" applyFont="1"/>
    <xf numFmtId="164" fontId="17" fillId="5" borderId="1" xfId="0" applyNumberFormat="1" applyFont="1" applyFill="1" applyBorder="1" applyAlignment="1">
      <alignment horizontal="right"/>
    </xf>
    <xf numFmtId="0" fontId="35" fillId="0" borderId="0" xfId="0" applyFont="1"/>
    <xf numFmtId="0" fontId="35" fillId="0" borderId="14" xfId="0" applyFont="1" applyBorder="1" applyAlignment="1">
      <alignment horizontal="right" wrapText="1"/>
    </xf>
    <xf numFmtId="0" fontId="35" fillId="0" borderId="15" xfId="0" applyFont="1" applyBorder="1"/>
    <xf numFmtId="0" fontId="35" fillId="13" borderId="19" xfId="0" applyFont="1" applyFill="1" applyBorder="1" applyAlignment="1">
      <alignment wrapText="1"/>
    </xf>
    <xf numFmtId="0" fontId="35" fillId="13" borderId="0" xfId="0" applyFont="1" applyFill="1" applyAlignment="1">
      <alignment horizontal="right" wrapText="1"/>
    </xf>
    <xf numFmtId="49" fontId="39" fillId="12" borderId="14" xfId="0" applyNumberFormat="1" applyFont="1" applyFill="1" applyBorder="1" applyAlignment="1">
      <alignment wrapText="1"/>
    </xf>
    <xf numFmtId="49" fontId="39" fillId="12" borderId="20" xfId="0" applyNumberFormat="1" applyFont="1" applyFill="1" applyBorder="1" applyAlignment="1">
      <alignment wrapText="1"/>
    </xf>
    <xf numFmtId="173" fontId="41" fillId="14" borderId="14" xfId="0" applyNumberFormat="1" applyFont="1" applyFill="1" applyBorder="1" applyAlignment="1">
      <alignment horizontal="right" vertical="top" wrapText="1"/>
    </xf>
    <xf numFmtId="0" fontId="41" fillId="14" borderId="14" xfId="0" applyFont="1" applyFill="1" applyBorder="1" applyAlignment="1">
      <alignment horizontal="right" vertical="top" wrapText="1"/>
    </xf>
    <xf numFmtId="173" fontId="41" fillId="14" borderId="20" xfId="0" applyNumberFormat="1" applyFont="1" applyFill="1" applyBorder="1" applyAlignment="1">
      <alignment horizontal="right" vertical="top" wrapText="1"/>
    </xf>
    <xf numFmtId="173" fontId="41" fillId="14" borderId="16" xfId="0" applyNumberFormat="1" applyFont="1" applyFill="1" applyBorder="1" applyAlignment="1">
      <alignment horizontal="right" vertical="top" wrapText="1"/>
    </xf>
    <xf numFmtId="0" fontId="41" fillId="14" borderId="16" xfId="0" applyFont="1" applyFill="1" applyBorder="1" applyAlignment="1">
      <alignment horizontal="right" vertical="top" wrapText="1"/>
    </xf>
    <xf numFmtId="173" fontId="41" fillId="14" borderId="21" xfId="0" applyNumberFormat="1" applyFont="1" applyFill="1" applyBorder="1" applyAlignment="1">
      <alignment horizontal="right" vertical="top" wrapText="1"/>
    </xf>
    <xf numFmtId="49" fontId="39" fillId="12" borderId="14" xfId="0" applyNumberFormat="1" applyFont="1" applyFill="1" applyBorder="1"/>
    <xf numFmtId="49" fontId="39" fillId="12" borderId="20" xfId="0" applyNumberFormat="1" applyFont="1" applyFill="1" applyBorder="1"/>
    <xf numFmtId="0" fontId="41" fillId="14" borderId="14" xfId="0" applyFont="1" applyFill="1" applyBorder="1" applyAlignment="1">
      <alignment horizontal="right" vertical="top"/>
    </xf>
    <xf numFmtId="49" fontId="39" fillId="12" borderId="14" xfId="0" applyNumberFormat="1" applyFont="1" applyFill="1" applyBorder="1" applyAlignment="1">
      <alignment horizontal="left" vertical="top" wrapText="1"/>
    </xf>
    <xf numFmtId="49" fontId="39" fillId="12" borderId="20" xfId="0" applyNumberFormat="1" applyFont="1" applyFill="1" applyBorder="1" applyAlignment="1">
      <alignment horizontal="left" vertical="top" wrapText="1"/>
    </xf>
    <xf numFmtId="0" fontId="41" fillId="14" borderId="20" xfId="0" applyFont="1" applyFill="1" applyBorder="1" applyAlignment="1">
      <alignment horizontal="right" vertical="top" wrapText="1"/>
    </xf>
    <xf numFmtId="168" fontId="41" fillId="14" borderId="16" xfId="0" applyNumberFormat="1" applyFont="1" applyFill="1" applyBorder="1" applyAlignment="1">
      <alignment horizontal="right" vertical="top" wrapText="1"/>
    </xf>
    <xf numFmtId="168" fontId="41" fillId="14" borderId="21" xfId="0" applyNumberFormat="1" applyFont="1" applyFill="1" applyBorder="1" applyAlignment="1">
      <alignment horizontal="right" vertical="top" wrapText="1"/>
    </xf>
    <xf numFmtId="0" fontId="0" fillId="2" borderId="0" xfId="0" applyFill="1"/>
    <xf numFmtId="166" fontId="13" fillId="4" borderId="2" xfId="0" applyNumberFormat="1" applyFont="1" applyFill="1" applyBorder="1"/>
    <xf numFmtId="167" fontId="12" fillId="4" borderId="0" xfId="0" applyNumberFormat="1" applyFont="1" applyFill="1"/>
    <xf numFmtId="167" fontId="12" fillId="4" borderId="0" xfId="0" applyNumberFormat="1" applyFont="1" applyFill="1" applyBorder="1"/>
    <xf numFmtId="167" fontId="11" fillId="4" borderId="0" xfId="0" applyNumberFormat="1" applyFont="1" applyFill="1" applyBorder="1"/>
    <xf numFmtId="167" fontId="11" fillId="4" borderId="1" xfId="0" applyNumberFormat="1" applyFont="1" applyFill="1" applyBorder="1"/>
    <xf numFmtId="166" fontId="13" fillId="4" borderId="3" xfId="0" applyNumberFormat="1" applyFont="1" applyFill="1" applyBorder="1"/>
    <xf numFmtId="166" fontId="13" fillId="4" borderId="5" xfId="0" applyNumberFormat="1" applyFont="1" applyFill="1" applyBorder="1"/>
    <xf numFmtId="166" fontId="13" fillId="4" borderId="0" xfId="0" applyNumberFormat="1" applyFont="1" applyFill="1" applyBorder="1"/>
    <xf numFmtId="166" fontId="13" fillId="4" borderId="2" xfId="0" applyNumberFormat="1" applyFont="1" applyFill="1" applyBorder="1" applyAlignment="1">
      <alignment horizontal="right"/>
    </xf>
    <xf numFmtId="164" fontId="12" fillId="4" borderId="0" xfId="0" applyNumberFormat="1" applyFont="1" applyFill="1" applyBorder="1" applyAlignment="1">
      <alignment horizontal="right"/>
    </xf>
    <xf numFmtId="166" fontId="13" fillId="4" borderId="5" xfId="0" applyNumberFormat="1" applyFont="1" applyFill="1" applyBorder="1" applyAlignment="1">
      <alignment horizontal="right"/>
    </xf>
    <xf numFmtId="164" fontId="11" fillId="4" borderId="0" xfId="0" applyNumberFormat="1" applyFont="1" applyFill="1" applyBorder="1" applyAlignment="1">
      <alignment horizontal="right"/>
    </xf>
    <xf numFmtId="164" fontId="11" fillId="4" borderId="1" xfId="0" applyNumberFormat="1" applyFont="1" applyFill="1" applyBorder="1" applyAlignment="1">
      <alignment horizontal="right"/>
    </xf>
    <xf numFmtId="166" fontId="13" fillId="4" borderId="3" xfId="0" applyNumberFormat="1" applyFont="1" applyFill="1" applyBorder="1" applyAlignment="1">
      <alignment horizontal="right"/>
    </xf>
    <xf numFmtId="165" fontId="12" fillId="2" borderId="0" xfId="0" applyNumberFormat="1" applyFont="1" applyFill="1" applyAlignment="1">
      <alignment vertical="top"/>
    </xf>
    <xf numFmtId="165" fontId="11" fillId="0" borderId="0" xfId="0" applyNumberFormat="1" applyFont="1" applyFill="1" applyBorder="1" applyAlignment="1">
      <alignment vertical="top"/>
    </xf>
    <xf numFmtId="165" fontId="12" fillId="0" borderId="0" xfId="0" applyNumberFormat="1" applyFont="1" applyFill="1" applyAlignment="1">
      <alignment vertical="top"/>
    </xf>
    <xf numFmtId="165" fontId="11" fillId="0" borderId="2" xfId="0" applyNumberFormat="1" applyFont="1" applyFill="1" applyBorder="1" applyAlignment="1">
      <alignment vertical="top"/>
    </xf>
    <xf numFmtId="165" fontId="11" fillId="0" borderId="3" xfId="0" applyNumberFormat="1" applyFont="1" applyFill="1" applyBorder="1" applyAlignment="1">
      <alignment vertical="top"/>
    </xf>
    <xf numFmtId="165" fontId="11" fillId="2" borderId="3" xfId="0" applyNumberFormat="1" applyFont="1" applyFill="1" applyBorder="1" applyAlignment="1">
      <alignment vertical="top"/>
    </xf>
    <xf numFmtId="0" fontId="0" fillId="2" borderId="0" xfId="0" applyFill="1" applyBorder="1"/>
    <xf numFmtId="0" fontId="16" fillId="7" borderId="2" xfId="0" applyNumberFormat="1" applyFont="1" applyFill="1" applyBorder="1" applyAlignment="1">
      <alignment horizontal="right"/>
    </xf>
    <xf numFmtId="0" fontId="16" fillId="6" borderId="1" xfId="0" applyNumberFormat="1" applyFont="1" applyFill="1" applyBorder="1" applyAlignment="1">
      <alignment horizontal="right"/>
    </xf>
    <xf numFmtId="0" fontId="16" fillId="7" borderId="2" xfId="0" applyNumberFormat="1" applyFont="1" applyFill="1" applyBorder="1" applyAlignment="1">
      <alignment horizontal="right"/>
    </xf>
    <xf numFmtId="0" fontId="16" fillId="6" borderId="1" xfId="0" applyNumberFormat="1" applyFont="1" applyFill="1" applyBorder="1" applyAlignment="1">
      <alignment horizontal="right"/>
    </xf>
    <xf numFmtId="0" fontId="15" fillId="6" borderId="2" xfId="0" applyNumberFormat="1" applyFont="1" applyFill="1" applyBorder="1"/>
    <xf numFmtId="0" fontId="16" fillId="7" borderId="2" xfId="0" applyNumberFormat="1" applyFont="1" applyFill="1" applyBorder="1" applyAlignment="1">
      <alignment horizontal="right"/>
    </xf>
    <xf numFmtId="0" fontId="16" fillId="6" borderId="1" xfId="0" applyNumberFormat="1" applyFont="1" applyFill="1" applyBorder="1" applyAlignment="1">
      <alignment horizontal="right"/>
    </xf>
    <xf numFmtId="0" fontId="16" fillId="6" borderId="2" xfId="0" applyNumberFormat="1" applyFont="1" applyFill="1" applyBorder="1" applyAlignment="1"/>
    <xf numFmtId="0" fontId="16" fillId="6" borderId="7" xfId="0" applyNumberFormat="1" applyFont="1" applyFill="1" applyBorder="1" applyAlignment="1"/>
    <xf numFmtId="0" fontId="16" fillId="6" borderId="0" xfId="0" applyNumberFormat="1" applyFont="1" applyFill="1" applyBorder="1" applyAlignment="1">
      <alignment horizontal="right"/>
    </xf>
    <xf numFmtId="0" fontId="16" fillId="6" borderId="9" xfId="0" applyNumberFormat="1" applyFont="1" applyFill="1" applyBorder="1" applyAlignment="1">
      <alignment horizontal="right"/>
    </xf>
    <xf numFmtId="0" fontId="16" fillId="6" borderId="11" xfId="0" applyNumberFormat="1" applyFont="1" applyFill="1" applyBorder="1" applyAlignment="1">
      <alignment horizontal="right"/>
    </xf>
    <xf numFmtId="4" fontId="41" fillId="14" borderId="16" xfId="0" applyNumberFormat="1" applyFont="1" applyFill="1" applyBorder="1" applyAlignment="1">
      <alignment horizontal="right" vertical="top" wrapText="1"/>
    </xf>
    <xf numFmtId="4" fontId="41" fillId="14" borderId="21" xfId="0" applyNumberFormat="1" applyFont="1" applyFill="1" applyBorder="1" applyAlignment="1">
      <alignment horizontal="right" vertical="top" wrapText="1"/>
    </xf>
    <xf numFmtId="0" fontId="22" fillId="20" borderId="2" xfId="0" applyFont="1" applyFill="1" applyBorder="1"/>
    <xf numFmtId="0" fontId="22" fillId="20" borderId="1" xfId="0" applyFont="1" applyFill="1" applyBorder="1"/>
    <xf numFmtId="0" fontId="0" fillId="20" borderId="26" xfId="0" applyFill="1" applyBorder="1"/>
    <xf numFmtId="0" fontId="22" fillId="20" borderId="7" xfId="0" applyFont="1" applyFill="1" applyBorder="1"/>
    <xf numFmtId="0" fontId="22" fillId="20" borderId="10" xfId="0" applyFont="1" applyFill="1" applyBorder="1"/>
    <xf numFmtId="0" fontId="22" fillId="20" borderId="11" xfId="0" applyFont="1" applyFill="1" applyBorder="1"/>
    <xf numFmtId="164" fontId="11" fillId="0" borderId="0" xfId="0" applyNumberFormat="1" applyFont="1" applyFill="1" applyBorder="1" applyAlignment="1">
      <alignment horizontal="left"/>
    </xf>
    <xf numFmtId="0" fontId="0" fillId="20" borderId="25" xfId="0" applyFill="1" applyBorder="1"/>
    <xf numFmtId="0" fontId="22" fillId="20" borderId="1" xfId="0" applyFont="1" applyFill="1" applyBorder="1" applyAlignment="1">
      <alignment horizontal="right"/>
    </xf>
    <xf numFmtId="0" fontId="22" fillId="20" borderId="11" xfId="0" applyFont="1" applyFill="1" applyBorder="1" applyAlignment="1">
      <alignment horizontal="right"/>
    </xf>
    <xf numFmtId="0" fontId="22" fillId="20" borderId="1" xfId="0" applyFont="1" applyFill="1" applyBorder="1" applyAlignment="1"/>
    <xf numFmtId="0" fontId="22" fillId="20" borderId="2" xfId="0" applyFont="1" applyFill="1" applyBorder="1" applyAlignment="1">
      <alignment horizontal="right"/>
    </xf>
    <xf numFmtId="0" fontId="11" fillId="2" borderId="4" xfId="0" applyNumberFormat="1" applyFont="1" applyFill="1" applyBorder="1"/>
    <xf numFmtId="165" fontId="11" fillId="2" borderId="5" xfId="0" applyNumberFormat="1" applyFont="1" applyFill="1" applyBorder="1" applyAlignment="1">
      <alignment vertical="center"/>
    </xf>
    <xf numFmtId="0" fontId="12" fillId="2" borderId="1" xfId="0" applyNumberFormat="1" applyFont="1" applyFill="1" applyBorder="1"/>
    <xf numFmtId="165" fontId="12" fillId="2" borderId="3" xfId="0" applyNumberFormat="1" applyFont="1" applyFill="1" applyBorder="1" applyAlignment="1">
      <alignment vertical="top"/>
    </xf>
    <xf numFmtId="165" fontId="12" fillId="2" borderId="0" xfId="0" applyNumberFormat="1" applyFont="1" applyFill="1" applyAlignment="1">
      <alignment horizontal="right" vertical="top"/>
    </xf>
    <xf numFmtId="0" fontId="41" fillId="14" borderId="21" xfId="0" applyFont="1" applyFill="1" applyBorder="1" applyAlignment="1">
      <alignment horizontal="right" vertical="top" wrapText="1"/>
    </xf>
    <xf numFmtId="0" fontId="16" fillId="20" borderId="3" xfId="0" applyNumberFormat="1" applyFont="1" applyFill="1" applyBorder="1" applyAlignment="1">
      <alignment horizontal="center" vertical="top" wrapText="1"/>
    </xf>
    <xf numFmtId="0" fontId="22" fillId="18" borderId="2" xfId="0" applyFont="1" applyFill="1" applyBorder="1"/>
    <xf numFmtId="0" fontId="22" fillId="18" borderId="1" xfId="0" applyFont="1" applyFill="1" applyBorder="1"/>
    <xf numFmtId="0" fontId="0" fillId="18" borderId="26" xfId="0" applyFill="1" applyBorder="1"/>
    <xf numFmtId="0" fontId="0" fillId="18" borderId="0" xfId="0" applyFill="1"/>
    <xf numFmtId="0" fontId="22" fillId="18" borderId="6" xfId="0" applyFont="1" applyFill="1" applyBorder="1"/>
    <xf numFmtId="0" fontId="22" fillId="18" borderId="7" xfId="0" applyFont="1" applyFill="1" applyBorder="1"/>
    <xf numFmtId="0" fontId="22" fillId="18" borderId="10" xfId="0" applyFont="1" applyFill="1" applyBorder="1"/>
    <xf numFmtId="0" fontId="22" fillId="18" borderId="11" xfId="0" applyFont="1" applyFill="1" applyBorder="1"/>
    <xf numFmtId="0" fontId="0" fillId="18" borderId="25" xfId="0" applyFill="1" applyBorder="1"/>
    <xf numFmtId="0" fontId="22" fillId="18" borderId="1" xfId="0" applyFont="1" applyFill="1" applyBorder="1" applyAlignment="1">
      <alignment horizontal="right"/>
    </xf>
    <xf numFmtId="0" fontId="22" fillId="18" borderId="11" xfId="0" applyFont="1" applyFill="1" applyBorder="1" applyAlignment="1">
      <alignment horizontal="right"/>
    </xf>
    <xf numFmtId="0" fontId="22" fillId="18" borderId="1" xfId="0" applyFont="1" applyFill="1" applyBorder="1" applyAlignment="1"/>
    <xf numFmtId="0" fontId="22" fillId="18" borderId="2" xfId="0" applyFont="1" applyFill="1" applyBorder="1" applyAlignment="1">
      <alignment horizontal="right"/>
    </xf>
    <xf numFmtId="4" fontId="0" fillId="18" borderId="26" xfId="0" applyNumberFormat="1" applyFill="1" applyBorder="1"/>
    <xf numFmtId="4" fontId="0" fillId="0" borderId="0" xfId="0" applyNumberFormat="1"/>
    <xf numFmtId="0" fontId="14" fillId="18" borderId="3" xfId="0" applyNumberFormat="1" applyFont="1" applyFill="1" applyBorder="1" applyAlignment="1">
      <alignment horizontal="center" vertical="top" wrapText="1"/>
    </xf>
    <xf numFmtId="0" fontId="14" fillId="18" borderId="3" xfId="0" applyNumberFormat="1" applyFont="1" applyFill="1" applyBorder="1" applyAlignment="1">
      <alignment vertical="top" wrapText="1"/>
    </xf>
    <xf numFmtId="0" fontId="14" fillId="20" borderId="3" xfId="0" applyNumberFormat="1" applyFont="1" applyFill="1" applyBorder="1" applyAlignment="1">
      <alignment horizontal="center" vertical="top" wrapText="1"/>
    </xf>
    <xf numFmtId="0" fontId="14" fillId="20" borderId="3" xfId="0" applyNumberFormat="1" applyFont="1" applyFill="1" applyBorder="1" applyAlignment="1">
      <alignment vertical="top" wrapText="1"/>
    </xf>
    <xf numFmtId="0" fontId="36" fillId="0" borderId="13" xfId="0" applyFont="1" applyBorder="1" applyAlignment="1"/>
    <xf numFmtId="0" fontId="35" fillId="0" borderId="0" xfId="0" applyFont="1" applyAlignment="1"/>
    <xf numFmtId="0" fontId="35" fillId="0" borderId="0" xfId="0" applyFont="1" applyAlignment="1">
      <alignment vertical="top"/>
    </xf>
    <xf numFmtId="0" fontId="37" fillId="0" borderId="0" xfId="0" applyFont="1" applyAlignment="1">
      <alignment vertical="top"/>
    </xf>
    <xf numFmtId="0" fontId="35" fillId="0" borderId="14" xfId="0" applyFont="1" applyBorder="1" applyAlignment="1">
      <alignment horizontal="right"/>
    </xf>
    <xf numFmtId="0" fontId="35" fillId="0" borderId="15" xfId="0" applyFont="1" applyBorder="1" applyAlignment="1"/>
    <xf numFmtId="0" fontId="35" fillId="13" borderId="19" xfId="0" applyFont="1" applyFill="1" applyBorder="1" applyAlignment="1"/>
    <xf numFmtId="0" fontId="35" fillId="13" borderId="0" xfId="0" applyFont="1" applyFill="1" applyAlignment="1">
      <alignment horizontal="right"/>
    </xf>
    <xf numFmtId="49" fontId="39" fillId="12" borderId="14" xfId="0" applyNumberFormat="1" applyFont="1" applyFill="1" applyBorder="1" applyAlignment="1"/>
    <xf numFmtId="49" fontId="39" fillId="12" borderId="20" xfId="0" applyNumberFormat="1" applyFont="1" applyFill="1" applyBorder="1" applyAlignment="1"/>
    <xf numFmtId="49" fontId="40" fillId="12" borderId="16" xfId="0" applyNumberFormat="1" applyFont="1" applyFill="1" applyBorder="1" applyAlignment="1">
      <alignment vertical="top"/>
    </xf>
    <xf numFmtId="49" fontId="40" fillId="12" borderId="18" xfId="0" applyNumberFormat="1" applyFont="1" applyFill="1" applyBorder="1" applyAlignment="1">
      <alignment vertical="top"/>
    </xf>
    <xf numFmtId="168" fontId="41" fillId="14" borderId="14" xfId="0" applyNumberFormat="1" applyFont="1" applyFill="1" applyBorder="1" applyAlignment="1">
      <alignment horizontal="right" vertical="top"/>
    </xf>
    <xf numFmtId="168" fontId="41" fillId="14" borderId="20" xfId="0" applyNumberFormat="1" applyFont="1" applyFill="1" applyBorder="1" applyAlignment="1">
      <alignment horizontal="right" vertical="top"/>
    </xf>
    <xf numFmtId="49" fontId="40" fillId="12" borderId="16" xfId="0" applyNumberFormat="1" applyFont="1" applyFill="1" applyBorder="1" applyAlignment="1"/>
    <xf numFmtId="49" fontId="40" fillId="12" borderId="18" xfId="0" applyNumberFormat="1" applyFont="1" applyFill="1" applyBorder="1" applyAlignment="1"/>
    <xf numFmtId="168" fontId="41" fillId="14" borderId="16" xfId="0" applyNumberFormat="1" applyFont="1" applyFill="1" applyBorder="1" applyAlignment="1">
      <alignment horizontal="right" vertical="top"/>
    </xf>
    <xf numFmtId="168" fontId="41" fillId="14" borderId="21" xfId="0" applyNumberFormat="1" applyFont="1" applyFill="1" applyBorder="1" applyAlignment="1">
      <alignment horizontal="right" vertical="top"/>
    </xf>
    <xf numFmtId="0" fontId="22" fillId="53" borderId="2" xfId="0" applyFont="1" applyFill="1" applyBorder="1"/>
    <xf numFmtId="0" fontId="22" fillId="53" borderId="7" xfId="0" applyFont="1" applyFill="1" applyBorder="1"/>
    <xf numFmtId="0" fontId="22" fillId="53" borderId="1" xfId="0" applyFont="1" applyFill="1" applyBorder="1" applyAlignment="1">
      <alignment horizontal="right"/>
    </xf>
    <xf numFmtId="0" fontId="22" fillId="53" borderId="1" xfId="0" applyFont="1" applyFill="1" applyBorder="1" applyAlignment="1"/>
    <xf numFmtId="0" fontId="22" fillId="53" borderId="11" xfId="0" applyFont="1" applyFill="1" applyBorder="1" applyAlignment="1">
      <alignment horizontal="right"/>
    </xf>
    <xf numFmtId="0" fontId="0" fillId="53" borderId="26" xfId="0" applyFill="1" applyBorder="1"/>
    <xf numFmtId="4" fontId="0" fillId="53" borderId="26" xfId="0" applyNumberFormat="1" applyFill="1" applyBorder="1"/>
    <xf numFmtId="0" fontId="0" fillId="53" borderId="25" xfId="0" applyFill="1" applyBorder="1"/>
    <xf numFmtId="0" fontId="35" fillId="0" borderId="0" xfId="0" applyFont="1" applyAlignment="1">
      <alignment horizontal="left" vertical="top" wrapText="1"/>
    </xf>
    <xf numFmtId="0" fontId="37" fillId="0" borderId="0" xfId="0" applyFont="1" applyAlignment="1">
      <alignment horizontal="left" vertical="top" wrapText="1"/>
    </xf>
    <xf numFmtId="49" fontId="39" fillId="12" borderId="14" xfId="0" applyNumberFormat="1" applyFont="1" applyFill="1" applyBorder="1" applyAlignment="1">
      <alignment horizontal="left" vertical="top"/>
    </xf>
    <xf numFmtId="49" fontId="39" fillId="12" borderId="20" xfId="0" applyNumberFormat="1" applyFont="1" applyFill="1" applyBorder="1" applyAlignment="1">
      <alignment horizontal="left" vertical="top"/>
    </xf>
    <xf numFmtId="0" fontId="41" fillId="14" borderId="20" xfId="0" applyFont="1" applyFill="1" applyBorder="1" applyAlignment="1">
      <alignment horizontal="right" vertical="top"/>
    </xf>
    <xf numFmtId="0" fontId="35" fillId="0" borderId="0" xfId="0" applyFont="1" applyAlignment="1">
      <alignment horizontal="left" vertical="top"/>
    </xf>
    <xf numFmtId="0" fontId="37" fillId="0" borderId="0" xfId="0" applyFont="1" applyAlignment="1">
      <alignment horizontal="left" vertical="top"/>
    </xf>
    <xf numFmtId="0" fontId="34" fillId="0" borderId="0" xfId="0" applyFont="1" applyAlignment="1"/>
    <xf numFmtId="0" fontId="36" fillId="0" borderId="12" xfId="0" applyFont="1" applyBorder="1" applyAlignment="1"/>
    <xf numFmtId="0" fontId="0" fillId="52" borderId="0" xfId="0" applyFill="1"/>
    <xf numFmtId="0" fontId="12" fillId="52" borderId="0" xfId="0" applyNumberFormat="1" applyFont="1" applyFill="1" applyBorder="1" applyAlignment="1">
      <alignment vertical="top"/>
    </xf>
    <xf numFmtId="165" fontId="12" fillId="52" borderId="0" xfId="0" applyNumberFormat="1" applyFont="1" applyFill="1" applyAlignment="1">
      <alignment vertical="top"/>
    </xf>
    <xf numFmtId="165" fontId="11" fillId="52" borderId="0" xfId="0" applyNumberFormat="1" applyFont="1" applyFill="1" applyBorder="1" applyAlignment="1">
      <alignment vertical="top"/>
    </xf>
    <xf numFmtId="167" fontId="12" fillId="52" borderId="0" xfId="0" applyNumberFormat="1" applyFont="1" applyFill="1" applyBorder="1"/>
    <xf numFmtId="167" fontId="12" fillId="52" borderId="0" xfId="0" applyNumberFormat="1" applyFont="1" applyFill="1"/>
    <xf numFmtId="167" fontId="11" fillId="52" borderId="0" xfId="0" applyNumberFormat="1" applyFont="1" applyFill="1" applyBorder="1"/>
    <xf numFmtId="0" fontId="0" fillId="52" borderId="26" xfId="0" applyFill="1" applyBorder="1"/>
    <xf numFmtId="167" fontId="11" fillId="52" borderId="1" xfId="0" applyNumberFormat="1" applyFont="1" applyFill="1" applyBorder="1"/>
    <xf numFmtId="0" fontId="11" fillId="52" borderId="2" xfId="0" applyNumberFormat="1" applyFont="1" applyFill="1" applyBorder="1" applyAlignment="1">
      <alignment vertical="top"/>
    </xf>
    <xf numFmtId="165" fontId="11" fillId="52" borderId="2" xfId="0" applyNumberFormat="1" applyFont="1" applyFill="1" applyBorder="1" applyAlignment="1">
      <alignment vertical="top"/>
    </xf>
    <xf numFmtId="166" fontId="13" fillId="52" borderId="2" xfId="0" applyNumberFormat="1" applyFont="1" applyFill="1" applyBorder="1"/>
    <xf numFmtId="165" fontId="11" fillId="52" borderId="0" xfId="0" applyNumberFormat="1" applyFont="1" applyFill="1" applyAlignment="1">
      <alignment vertical="top"/>
    </xf>
    <xf numFmtId="165" fontId="0" fillId="52" borderId="26" xfId="0" applyNumberFormat="1" applyFill="1" applyBorder="1"/>
    <xf numFmtId="0" fontId="11" fillId="52" borderId="5" xfId="0" applyNumberFormat="1" applyFont="1" applyFill="1" applyBorder="1" applyAlignment="1">
      <alignment vertical="top"/>
    </xf>
    <xf numFmtId="165" fontId="11" fillId="52" borderId="5" xfId="0" applyNumberFormat="1" applyFont="1" applyFill="1" applyBorder="1" applyAlignment="1">
      <alignment vertical="top"/>
    </xf>
    <xf numFmtId="167" fontId="11" fillId="52" borderId="0" xfId="0" applyNumberFormat="1" applyFont="1" applyFill="1"/>
    <xf numFmtId="165" fontId="12" fillId="52" borderId="0" xfId="0" applyNumberFormat="1" applyFont="1" applyFill="1" applyBorder="1" applyAlignment="1">
      <alignment vertical="top"/>
    </xf>
    <xf numFmtId="166" fontId="13" fillId="52" borderId="0" xfId="0" applyNumberFormat="1" applyFont="1" applyFill="1" applyBorder="1"/>
    <xf numFmtId="0" fontId="25" fillId="52" borderId="0" xfId="0" applyFont="1" applyFill="1"/>
    <xf numFmtId="0" fontId="11" fillId="52" borderId="0" xfId="0" applyNumberFormat="1" applyFont="1" applyFill="1" applyBorder="1" applyAlignment="1">
      <alignment vertical="top"/>
    </xf>
    <xf numFmtId="166" fontId="29" fillId="52" borderId="0" xfId="0" applyNumberFormat="1" applyFont="1" applyFill="1" applyBorder="1"/>
    <xf numFmtId="167" fontId="26" fillId="52" borderId="0" xfId="0" applyNumberFormat="1" applyFont="1" applyFill="1"/>
    <xf numFmtId="167" fontId="29" fillId="52" borderId="0" xfId="0" applyNumberFormat="1" applyFont="1" applyFill="1" applyBorder="1"/>
    <xf numFmtId="0" fontId="25" fillId="52" borderId="26" xfId="0" applyFont="1" applyFill="1" applyBorder="1"/>
    <xf numFmtId="0" fontId="12" fillId="52" borderId="1" xfId="0" applyNumberFormat="1" applyFont="1" applyFill="1" applyBorder="1" applyAlignment="1">
      <alignment vertical="top"/>
    </xf>
    <xf numFmtId="0" fontId="18" fillId="0" borderId="0" xfId="0" applyNumberFormat="1" applyFont="1" applyFill="1" applyBorder="1"/>
    <xf numFmtId="165" fontId="18" fillId="0" borderId="0" xfId="0" applyNumberFormat="1" applyFont="1" applyFill="1" applyBorder="1" applyAlignment="1">
      <alignment vertical="top"/>
    </xf>
    <xf numFmtId="165" fontId="18" fillId="0" borderId="0" xfId="0" applyNumberFormat="1" applyFont="1" applyFill="1" applyBorder="1"/>
    <xf numFmtId="174" fontId="12" fillId="0" borderId="0" xfId="0" applyNumberFormat="1" applyFont="1" applyFill="1" applyAlignment="1">
      <alignment vertical="top"/>
    </xf>
    <xf numFmtId="174" fontId="11" fillId="0" borderId="2" xfId="0" applyNumberFormat="1" applyFont="1" applyFill="1" applyBorder="1" applyAlignment="1">
      <alignment vertical="top"/>
    </xf>
    <xf numFmtId="174" fontId="11" fillId="0" borderId="3" xfId="0" applyNumberFormat="1" applyFont="1" applyFill="1" applyBorder="1" applyAlignment="1">
      <alignment vertical="top"/>
    </xf>
    <xf numFmtId="174" fontId="11" fillId="0" borderId="4" xfId="0" applyNumberFormat="1" applyFont="1" applyFill="1" applyBorder="1" applyAlignment="1">
      <alignment vertical="top"/>
    </xf>
    <xf numFmtId="174" fontId="11" fillId="0" borderId="4" xfId="0" applyNumberFormat="1" applyFont="1" applyFill="1" applyBorder="1"/>
    <xf numFmtId="174" fontId="11" fillId="0" borderId="5" xfId="0" applyNumberFormat="1" applyFont="1" applyFill="1" applyBorder="1" applyAlignment="1">
      <alignment vertical="top"/>
    </xf>
    <xf numFmtId="174" fontId="12" fillId="2" borderId="0" xfId="0" applyNumberFormat="1" applyFont="1" applyFill="1" applyAlignment="1">
      <alignment vertical="top"/>
    </xf>
    <xf numFmtId="174" fontId="12" fillId="2" borderId="0" xfId="0" applyNumberFormat="1" applyFont="1" applyFill="1"/>
    <xf numFmtId="174" fontId="11" fillId="2" borderId="5" xfId="0" applyNumberFormat="1" applyFont="1" applyFill="1" applyBorder="1" applyAlignment="1">
      <alignment vertical="center"/>
    </xf>
    <xf numFmtId="174" fontId="12" fillId="0" borderId="0" xfId="0" applyNumberFormat="1" applyFont="1" applyFill="1" applyBorder="1" applyAlignment="1">
      <alignment vertical="top"/>
    </xf>
    <xf numFmtId="174" fontId="12" fillId="0" borderId="0" xfId="0" applyNumberFormat="1" applyFont="1" applyFill="1"/>
    <xf numFmtId="174" fontId="11" fillId="0" borderId="2" xfId="0" applyNumberFormat="1" applyFont="1" applyFill="1" applyBorder="1"/>
    <xf numFmtId="174" fontId="11" fillId="0" borderId="3" xfId="0" applyNumberFormat="1" applyFont="1" applyFill="1" applyBorder="1"/>
    <xf numFmtId="174" fontId="11" fillId="0" borderId="0" xfId="0" applyNumberFormat="1" applyFont="1" applyFill="1" applyBorder="1"/>
    <xf numFmtId="174" fontId="11" fillId="0" borderId="5" xfId="0" applyNumberFormat="1" applyFont="1" applyFill="1" applyBorder="1"/>
    <xf numFmtId="174" fontId="12" fillId="0" borderId="1" xfId="0" applyNumberFormat="1" applyFont="1" applyFill="1" applyBorder="1"/>
    <xf numFmtId="174" fontId="11" fillId="0" borderId="5" xfId="0" applyNumberFormat="1" applyFont="1" applyFill="1" applyBorder="1" applyAlignment="1">
      <alignment vertical="center"/>
    </xf>
    <xf numFmtId="174" fontId="11" fillId="0" borderId="0" xfId="0" applyNumberFormat="1" applyFont="1" applyFill="1" applyBorder="1" applyAlignment="1">
      <alignment vertical="center"/>
    </xf>
    <xf numFmtId="174" fontId="11" fillId="2" borderId="0" xfId="0" applyNumberFormat="1" applyFont="1" applyFill="1" applyAlignment="1">
      <alignment vertical="top"/>
    </xf>
    <xf numFmtId="0" fontId="12" fillId="0" borderId="0" xfId="0" applyNumberFormat="1" applyFont="1" applyFill="1" applyAlignment="1">
      <alignment horizontal="left" vertical="top"/>
    </xf>
    <xf numFmtId="174" fontId="0" fillId="2" borderId="0" xfId="0" applyNumberFormat="1" applyFill="1"/>
    <xf numFmtId="0" fontId="11" fillId="0" borderId="0" xfId="0" applyNumberFormat="1" applyFont="1" applyFill="1" applyBorder="1" applyAlignment="1">
      <alignment horizontal="left"/>
    </xf>
    <xf numFmtId="0" fontId="22" fillId="18" borderId="10" xfId="0" applyFont="1" applyFill="1" applyBorder="1" applyAlignment="1">
      <alignment horizontal="right"/>
    </xf>
    <xf numFmtId="0" fontId="22" fillId="20" borderId="6" xfId="0" applyFont="1" applyFill="1" applyBorder="1"/>
    <xf numFmtId="0" fontId="22" fillId="20" borderId="10" xfId="0" applyFont="1" applyFill="1" applyBorder="1" applyAlignment="1">
      <alignment horizontal="right"/>
    </xf>
    <xf numFmtId="0" fontId="16" fillId="20" borderId="23" xfId="0" applyNumberFormat="1" applyFont="1" applyFill="1" applyBorder="1" applyAlignment="1">
      <alignment horizontal="center" vertical="top" wrapText="1"/>
    </xf>
    <xf numFmtId="0" fontId="16" fillId="20" borderId="24" xfId="0" applyNumberFormat="1" applyFont="1" applyFill="1" applyBorder="1" applyAlignment="1">
      <alignment vertical="top" wrapText="1"/>
    </xf>
    <xf numFmtId="0" fontId="22" fillId="53" borderId="6" xfId="0" applyFont="1" applyFill="1" applyBorder="1"/>
    <xf numFmtId="0" fontId="22" fillId="53" borderId="10" xfId="0" applyFont="1" applyFill="1" applyBorder="1" applyAlignment="1">
      <alignment horizontal="right"/>
    </xf>
    <xf numFmtId="0" fontId="0" fillId="0" borderId="0" xfId="0"/>
    <xf numFmtId="49" fontId="16" fillId="6" borderId="0" xfId="0" applyNumberFormat="1" applyFont="1" applyFill="1" applyBorder="1" applyAlignment="1">
      <alignment horizontal="right"/>
    </xf>
    <xf numFmtId="49" fontId="16" fillId="6" borderId="9" xfId="0" applyNumberFormat="1" applyFont="1" applyFill="1" applyBorder="1" applyAlignment="1">
      <alignment horizontal="right"/>
    </xf>
    <xf numFmtId="49" fontId="16" fillId="6" borderId="0" xfId="0" applyNumberFormat="1" applyFont="1" applyFill="1" applyBorder="1" applyAlignment="1">
      <alignment horizontal="center"/>
    </xf>
    <xf numFmtId="49" fontId="15" fillId="6" borderId="0" xfId="0" applyNumberFormat="1" applyFont="1" applyFill="1" applyBorder="1"/>
    <xf numFmtId="49" fontId="16" fillId="6" borderId="0" xfId="0" applyNumberFormat="1" applyFont="1" applyFill="1" applyBorder="1" applyAlignment="1"/>
    <xf numFmtId="0" fontId="12" fillId="2" borderId="0" xfId="0" applyNumberFormat="1" applyFont="1" applyFill="1"/>
    <xf numFmtId="49" fontId="12" fillId="0" borderId="0" xfId="0" applyNumberFormat="1" applyFont="1" applyFill="1"/>
    <xf numFmtId="164" fontId="76" fillId="0" borderId="0" xfId="0" applyNumberFormat="1" applyFont="1" applyFill="1"/>
    <xf numFmtId="0" fontId="77" fillId="0" borderId="0" xfId="0" applyFont="1" applyAlignment="1">
      <alignment horizontal="left" vertical="center" indent="2"/>
    </xf>
    <xf numFmtId="0" fontId="79" fillId="0" borderId="0" xfId="0" applyFont="1" applyAlignment="1">
      <alignment horizontal="left" vertical="center" indent="2"/>
    </xf>
    <xf numFmtId="164" fontId="76" fillId="2" borderId="0" xfId="0" applyNumberFormat="1" applyFont="1" applyFill="1"/>
    <xf numFmtId="164" fontId="76" fillId="2" borderId="0" xfId="0" applyNumberFormat="1" applyFont="1" applyFill="1" applyAlignment="1"/>
    <xf numFmtId="0" fontId="76" fillId="2" borderId="0" xfId="0" applyFont="1" applyFill="1" applyAlignment="1">
      <alignment horizontal="left"/>
    </xf>
    <xf numFmtId="164" fontId="14" fillId="0" borderId="0" xfId="0" applyNumberFormat="1" applyFont="1" applyFill="1" applyBorder="1" applyAlignment="1"/>
    <xf numFmtId="164" fontId="11" fillId="0" borderId="0" xfId="0" applyNumberFormat="1" applyFont="1" applyFill="1" applyBorder="1" applyAlignment="1"/>
    <xf numFmtId="0" fontId="11" fillId="0" borderId="0" xfId="0" applyNumberFormat="1" applyFont="1" applyFill="1" applyBorder="1" applyAlignment="1"/>
    <xf numFmtId="0" fontId="0" fillId="0" borderId="0" xfId="0" applyFill="1" applyBorder="1" applyAlignment="1"/>
    <xf numFmtId="164" fontId="14" fillId="2" borderId="1" xfId="0" applyNumberFormat="1" applyFont="1" applyFill="1" applyBorder="1" applyAlignment="1">
      <alignment horizontal="center"/>
    </xf>
    <xf numFmtId="164" fontId="14" fillId="2" borderId="0" xfId="0" applyNumberFormat="1" applyFont="1" applyFill="1" applyBorder="1" applyAlignment="1">
      <alignment horizontal="center"/>
    </xf>
    <xf numFmtId="164" fontId="14" fillId="8" borderId="0" xfId="0" applyNumberFormat="1" applyFont="1" applyFill="1" applyAlignment="1">
      <alignment horizontal="center"/>
    </xf>
    <xf numFmtId="164" fontId="14" fillId="2" borderId="0" xfId="0" applyNumberFormat="1" applyFont="1" applyFill="1" applyAlignment="1">
      <alignment horizontal="center"/>
    </xf>
    <xf numFmtId="164" fontId="11" fillId="4" borderId="0" xfId="0" applyNumberFormat="1" applyFont="1" applyFill="1" applyBorder="1" applyAlignment="1">
      <alignment horizontal="center" vertical="center" wrapText="1"/>
    </xf>
    <xf numFmtId="164" fontId="11" fillId="4" borderId="1" xfId="0" applyNumberFormat="1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/>
    </xf>
    <xf numFmtId="0" fontId="18" fillId="2" borderId="1" xfId="0" applyFont="1" applyFill="1" applyBorder="1" applyAlignment="1"/>
    <xf numFmtId="0" fontId="0" fillId="20" borderId="6" xfId="0" applyFill="1" applyBorder="1" applyAlignment="1">
      <alignment horizontal="center" wrapText="1"/>
    </xf>
    <xf numFmtId="0" fontId="0" fillId="20" borderId="2" xfId="0" applyFill="1" applyBorder="1" applyAlignment="1">
      <alignment horizontal="center" wrapText="1"/>
    </xf>
    <xf numFmtId="0" fontId="0" fillId="20" borderId="7" xfId="0" applyFill="1" applyBorder="1" applyAlignment="1">
      <alignment horizontal="center" wrapText="1"/>
    </xf>
    <xf numFmtId="0" fontId="0" fillId="20" borderId="10" xfId="0" applyFill="1" applyBorder="1" applyAlignment="1">
      <alignment horizontal="center" wrapText="1"/>
    </xf>
    <xf numFmtId="0" fontId="0" fillId="20" borderId="1" xfId="0" applyFill="1" applyBorder="1" applyAlignment="1">
      <alignment horizontal="center" wrapText="1"/>
    </xf>
    <xf numFmtId="0" fontId="0" fillId="20" borderId="11" xfId="0" applyFill="1" applyBorder="1" applyAlignment="1">
      <alignment horizontal="center" wrapText="1"/>
    </xf>
    <xf numFmtId="0" fontId="22" fillId="20" borderId="23" xfId="0" applyFont="1" applyFill="1" applyBorder="1" applyAlignment="1">
      <alignment horizontal="center" wrapText="1"/>
    </xf>
    <xf numFmtId="0" fontId="22" fillId="20" borderId="3" xfId="0" applyFont="1" applyFill="1" applyBorder="1" applyAlignment="1">
      <alignment horizontal="center" wrapText="1"/>
    </xf>
    <xf numFmtId="0" fontId="22" fillId="20" borderId="24" xfId="0" applyFont="1" applyFill="1" applyBorder="1" applyAlignment="1">
      <alignment horizontal="center" wrapText="1"/>
    </xf>
    <xf numFmtId="0" fontId="22" fillId="18" borderId="6" xfId="0" applyFont="1" applyFill="1" applyBorder="1" applyAlignment="1">
      <alignment horizontal="center" wrapText="1"/>
    </xf>
    <xf numFmtId="0" fontId="22" fillId="18" borderId="2" xfId="0" applyFont="1" applyFill="1" applyBorder="1" applyAlignment="1">
      <alignment horizontal="center" wrapText="1"/>
    </xf>
    <xf numFmtId="0" fontId="22" fillId="18" borderId="7" xfId="0" applyFont="1" applyFill="1" applyBorder="1" applyAlignment="1">
      <alignment horizontal="center" wrapText="1"/>
    </xf>
    <xf numFmtId="0" fontId="0" fillId="18" borderId="6" xfId="0" applyFill="1" applyBorder="1" applyAlignment="1">
      <alignment horizontal="center" wrapText="1"/>
    </xf>
    <xf numFmtId="0" fontId="0" fillId="18" borderId="2" xfId="0" applyFill="1" applyBorder="1" applyAlignment="1">
      <alignment horizontal="center" wrapText="1"/>
    </xf>
    <xf numFmtId="0" fontId="0" fillId="18" borderId="7" xfId="0" applyFill="1" applyBorder="1" applyAlignment="1">
      <alignment horizontal="center" wrapText="1"/>
    </xf>
    <xf numFmtId="0" fontId="0" fillId="18" borderId="10" xfId="0" applyFill="1" applyBorder="1" applyAlignment="1">
      <alignment horizontal="center" wrapText="1"/>
    </xf>
    <xf numFmtId="0" fontId="0" fillId="18" borderId="1" xfId="0" applyFill="1" applyBorder="1" applyAlignment="1">
      <alignment horizontal="center" wrapText="1"/>
    </xf>
    <xf numFmtId="0" fontId="0" fillId="18" borderId="11" xfId="0" applyFill="1" applyBorder="1" applyAlignment="1">
      <alignment horizontal="center" wrapText="1"/>
    </xf>
    <xf numFmtId="0" fontId="22" fillId="20" borderId="6" xfId="0" applyFont="1" applyFill="1" applyBorder="1" applyAlignment="1">
      <alignment horizontal="center" wrapText="1"/>
    </xf>
    <xf numFmtId="0" fontId="22" fillId="20" borderId="2" xfId="0" applyFont="1" applyFill="1" applyBorder="1" applyAlignment="1">
      <alignment horizontal="center" wrapText="1"/>
    </xf>
    <xf numFmtId="0" fontId="22" fillId="20" borderId="7" xfId="0" applyFont="1" applyFill="1" applyBorder="1" applyAlignment="1">
      <alignment horizontal="center" wrapText="1"/>
    </xf>
    <xf numFmtId="0" fontId="22" fillId="20" borderId="0" xfId="0" applyFont="1" applyFill="1" applyAlignment="1">
      <alignment horizontal="center" wrapText="1"/>
    </xf>
    <xf numFmtId="0" fontId="22" fillId="20" borderId="9" xfId="0" applyFont="1" applyFill="1" applyBorder="1" applyAlignment="1">
      <alignment horizontal="center" wrapText="1"/>
    </xf>
    <xf numFmtId="164" fontId="14" fillId="15" borderId="0" xfId="0" applyNumberFormat="1" applyFont="1" applyFill="1" applyBorder="1" applyAlignment="1">
      <alignment horizontal="center"/>
    </xf>
    <xf numFmtId="164" fontId="11" fillId="5" borderId="1" xfId="0" applyNumberFormat="1" applyFont="1" applyFill="1" applyBorder="1" applyAlignment="1">
      <alignment horizontal="left"/>
    </xf>
    <xf numFmtId="0" fontId="22" fillId="53" borderId="6" xfId="0" applyFont="1" applyFill="1" applyBorder="1" applyAlignment="1">
      <alignment horizontal="center" wrapText="1"/>
    </xf>
    <xf numFmtId="0" fontId="22" fillId="53" borderId="2" xfId="0" applyFont="1" applyFill="1" applyBorder="1" applyAlignment="1">
      <alignment horizontal="center" wrapText="1"/>
    </xf>
    <xf numFmtId="0" fontId="22" fillId="53" borderId="7" xfId="0" applyFont="1" applyFill="1" applyBorder="1" applyAlignment="1">
      <alignment horizontal="center" wrapText="1"/>
    </xf>
    <xf numFmtId="0" fontId="0" fillId="53" borderId="6" xfId="0" applyFill="1" applyBorder="1" applyAlignment="1">
      <alignment horizontal="center" wrapText="1"/>
    </xf>
    <xf numFmtId="0" fontId="0" fillId="53" borderId="2" xfId="0" applyFill="1" applyBorder="1" applyAlignment="1">
      <alignment horizontal="center" wrapText="1"/>
    </xf>
    <xf numFmtId="0" fontId="0" fillId="53" borderId="7" xfId="0" applyFill="1" applyBorder="1" applyAlignment="1">
      <alignment horizontal="center" wrapText="1"/>
    </xf>
    <xf numFmtId="0" fontId="0" fillId="53" borderId="10" xfId="0" applyFill="1" applyBorder="1" applyAlignment="1">
      <alignment horizontal="center" wrapText="1"/>
    </xf>
    <xf numFmtId="0" fontId="0" fillId="53" borderId="1" xfId="0" applyFill="1" applyBorder="1" applyAlignment="1">
      <alignment horizontal="center" wrapText="1"/>
    </xf>
    <xf numFmtId="0" fontId="0" fillId="53" borderId="11" xfId="0" applyFill="1" applyBorder="1" applyAlignment="1">
      <alignment horizontal="center" wrapText="1"/>
    </xf>
    <xf numFmtId="0" fontId="22" fillId="18" borderId="23" xfId="0" applyFont="1" applyFill="1" applyBorder="1" applyAlignment="1">
      <alignment horizontal="center" wrapText="1"/>
    </xf>
    <xf numFmtId="0" fontId="22" fillId="18" borderId="3" xfId="0" applyFont="1" applyFill="1" applyBorder="1" applyAlignment="1">
      <alignment horizontal="center" wrapText="1"/>
    </xf>
    <xf numFmtId="0" fontId="22" fillId="18" borderId="24" xfId="0" applyFont="1" applyFill="1" applyBorder="1" applyAlignment="1">
      <alignment horizontal="center" wrapText="1"/>
    </xf>
    <xf numFmtId="49" fontId="40" fillId="12" borderId="16" xfId="0" applyNumberFormat="1" applyFont="1" applyFill="1" applyBorder="1" applyAlignment="1">
      <alignment horizontal="left" indent="4"/>
    </xf>
    <xf numFmtId="49" fontId="40" fillId="12" borderId="18" xfId="0" applyNumberFormat="1" applyFont="1" applyFill="1" applyBorder="1" applyAlignment="1">
      <alignment horizontal="left" indent="4"/>
    </xf>
    <xf numFmtId="49" fontId="40" fillId="12" borderId="16" xfId="0" applyNumberFormat="1" applyFont="1" applyFill="1" applyBorder="1" applyAlignment="1">
      <alignment horizontal="left" vertical="top"/>
    </xf>
    <xf numFmtId="49" fontId="40" fillId="12" borderId="18" xfId="0" applyNumberFormat="1" applyFont="1" applyFill="1" applyBorder="1" applyAlignment="1">
      <alignment horizontal="left" vertical="top"/>
    </xf>
    <xf numFmtId="49" fontId="40" fillId="12" borderId="16" xfId="0" applyNumberFormat="1" applyFont="1" applyFill="1" applyBorder="1" applyAlignment="1">
      <alignment horizontal="left" indent="1"/>
    </xf>
    <xf numFmtId="49" fontId="40" fillId="12" borderId="18" xfId="0" applyNumberFormat="1" applyFont="1" applyFill="1" applyBorder="1" applyAlignment="1">
      <alignment horizontal="left" indent="1"/>
    </xf>
    <xf numFmtId="49" fontId="40" fillId="12" borderId="16" xfId="0" applyNumberFormat="1" applyFont="1" applyFill="1" applyBorder="1" applyAlignment="1">
      <alignment horizontal="left" indent="3"/>
    </xf>
    <xf numFmtId="49" fontId="40" fillId="12" borderId="18" xfId="0" applyNumberFormat="1" applyFont="1" applyFill="1" applyBorder="1" applyAlignment="1">
      <alignment horizontal="left" indent="3"/>
    </xf>
    <xf numFmtId="49" fontId="40" fillId="12" borderId="16" xfId="0" applyNumberFormat="1" applyFont="1" applyFill="1" applyBorder="1" applyAlignment="1">
      <alignment horizontal="left" indent="5"/>
    </xf>
    <xf numFmtId="49" fontId="40" fillId="12" borderId="18" xfId="0" applyNumberFormat="1" applyFont="1" applyFill="1" applyBorder="1" applyAlignment="1">
      <alignment horizontal="left" indent="5"/>
    </xf>
    <xf numFmtId="0" fontId="35" fillId="0" borderId="0" xfId="0" applyFont="1" applyAlignment="1">
      <alignment horizontal="center" vertical="top" wrapText="1"/>
    </xf>
    <xf numFmtId="0" fontId="34" fillId="0" borderId="0" xfId="0" applyFont="1" applyAlignment="1">
      <alignment horizontal="left" wrapText="1"/>
    </xf>
    <xf numFmtId="0" fontId="36" fillId="0" borderId="12" xfId="0" applyFont="1" applyBorder="1" applyAlignment="1">
      <alignment horizontal="left" wrapText="1"/>
    </xf>
    <xf numFmtId="0" fontId="36" fillId="0" borderId="13" xfId="0" applyFont="1" applyBorder="1" applyAlignment="1">
      <alignment horizontal="left" wrapText="1"/>
    </xf>
    <xf numFmtId="0" fontId="35" fillId="0" borderId="0" xfId="0" applyFont="1" applyAlignment="1">
      <alignment horizontal="left" vertical="top" wrapText="1"/>
    </xf>
    <xf numFmtId="0" fontId="37" fillId="0" borderId="0" xfId="0" applyFont="1" applyAlignment="1">
      <alignment horizontal="left" vertical="top" wrapText="1"/>
    </xf>
    <xf numFmtId="49" fontId="39" fillId="12" borderId="16" xfId="0" applyNumberFormat="1" applyFont="1" applyFill="1" applyBorder="1" applyAlignment="1">
      <alignment horizontal="left" vertical="top" wrapText="1"/>
    </xf>
    <xf numFmtId="49" fontId="39" fillId="12" borderId="17" xfId="0" applyNumberFormat="1" applyFont="1" applyFill="1" applyBorder="1" applyAlignment="1">
      <alignment horizontal="left" vertical="top" wrapText="1"/>
    </xf>
    <xf numFmtId="49" fontId="39" fillId="12" borderId="18" xfId="0" applyNumberFormat="1" applyFont="1" applyFill="1" applyBorder="1" applyAlignment="1">
      <alignment horizontal="left" vertical="top" wrapText="1"/>
    </xf>
    <xf numFmtId="174" fontId="11" fillId="0" borderId="0" xfId="0" applyNumberFormat="1" applyFont="1" applyFill="1" applyAlignment="1">
      <alignment vertical="top"/>
    </xf>
    <xf numFmtId="174" fontId="11" fillId="0" borderId="0" xfId="0" applyNumberFormat="1" applyFont="1" applyFill="1" applyBorder="1" applyAlignment="1">
      <alignment vertical="top"/>
    </xf>
  </cellXfs>
  <cellStyles count="102">
    <cellStyle name="20% - Accent1 2" xfId="29" xr:uid="{00000000-0005-0000-0000-000000000000}"/>
    <cellStyle name="20% - Accent2 2" xfId="33" xr:uid="{00000000-0005-0000-0000-000001000000}"/>
    <cellStyle name="20% - Accent3 2" xfId="37" xr:uid="{00000000-0005-0000-0000-000002000000}"/>
    <cellStyle name="20% - Accent4 2" xfId="41" xr:uid="{00000000-0005-0000-0000-000003000000}"/>
    <cellStyle name="20% - Accent5 2" xfId="45" xr:uid="{00000000-0005-0000-0000-000004000000}"/>
    <cellStyle name="20% - Accent6 2" xfId="49" xr:uid="{00000000-0005-0000-0000-000005000000}"/>
    <cellStyle name="40% - Accent1 2" xfId="30" xr:uid="{00000000-0005-0000-0000-000006000000}"/>
    <cellStyle name="40% - Accent2 2" xfId="34" xr:uid="{00000000-0005-0000-0000-000007000000}"/>
    <cellStyle name="40% - Accent3 2" xfId="38" xr:uid="{00000000-0005-0000-0000-000008000000}"/>
    <cellStyle name="40% - Accent4 2" xfId="42" xr:uid="{00000000-0005-0000-0000-000009000000}"/>
    <cellStyle name="40% - Accent5 2" xfId="46" xr:uid="{00000000-0005-0000-0000-00000A000000}"/>
    <cellStyle name="40% - Accent6 2" xfId="50" xr:uid="{00000000-0005-0000-0000-00000B000000}"/>
    <cellStyle name="60% - Accent1 2" xfId="31" xr:uid="{00000000-0005-0000-0000-00000C000000}"/>
    <cellStyle name="60% - Accent2 2" xfId="35" xr:uid="{00000000-0005-0000-0000-00000D000000}"/>
    <cellStyle name="60% - Accent3 2" xfId="39" xr:uid="{00000000-0005-0000-0000-00000E000000}"/>
    <cellStyle name="60% - Accent4 2" xfId="43" xr:uid="{00000000-0005-0000-0000-00000F000000}"/>
    <cellStyle name="60% - Accent5 2" xfId="47" xr:uid="{00000000-0005-0000-0000-000010000000}"/>
    <cellStyle name="60% - Accent6 2" xfId="51" xr:uid="{00000000-0005-0000-0000-000011000000}"/>
    <cellStyle name="Accent1 2" xfId="28" xr:uid="{00000000-0005-0000-0000-000012000000}"/>
    <cellStyle name="Accent2 2" xfId="32" xr:uid="{00000000-0005-0000-0000-000013000000}"/>
    <cellStyle name="Accent3 2" xfId="36" xr:uid="{00000000-0005-0000-0000-000014000000}"/>
    <cellStyle name="Accent4 2" xfId="40" xr:uid="{00000000-0005-0000-0000-000015000000}"/>
    <cellStyle name="Accent5 2" xfId="44" xr:uid="{00000000-0005-0000-0000-000016000000}"/>
    <cellStyle name="Accent6 2" xfId="48" xr:uid="{00000000-0005-0000-0000-000017000000}"/>
    <cellStyle name="Bad 2" xfId="17" xr:uid="{00000000-0005-0000-0000-000018000000}"/>
    <cellStyle name="Calculation 2" xfId="21" xr:uid="{00000000-0005-0000-0000-000019000000}"/>
    <cellStyle name="Check Cell 2" xfId="59" xr:uid="{00000000-0005-0000-0000-00001A000000}"/>
    <cellStyle name="Check Cell 3" xfId="23" xr:uid="{00000000-0005-0000-0000-00001B000000}"/>
    <cellStyle name="Comma 2" xfId="60" xr:uid="{00000000-0005-0000-0000-00001D000000}"/>
    <cellStyle name="Comma 3" xfId="66" xr:uid="{00000000-0005-0000-0000-00001E000000}"/>
    <cellStyle name="Comma 4" xfId="69" xr:uid="{00000000-0005-0000-0000-00001F000000}"/>
    <cellStyle name="Comma 5" xfId="75" xr:uid="{00000000-0005-0000-0000-000020000000}"/>
    <cellStyle name="Comma 6" xfId="77" xr:uid="{00000000-0005-0000-0000-000021000000}"/>
    <cellStyle name="Comma 6 2" xfId="80" xr:uid="{00000000-0005-0000-0000-000022000000}"/>
    <cellStyle name="Comma 6 2 2" xfId="91" xr:uid="{00000000-0005-0000-0000-000023000000}"/>
    <cellStyle name="Comma 6 3" xfId="88" xr:uid="{00000000-0005-0000-0000-000024000000}"/>
    <cellStyle name="Explanatory Text 2" xfId="26" xr:uid="{00000000-0005-0000-0000-000025000000}"/>
    <cellStyle name="Followed Hyperlink" xfId="53" builtinId="9" customBuiltin="1"/>
    <cellStyle name="Good 2" xfId="16" xr:uid="{00000000-0005-0000-0000-000027000000}"/>
    <cellStyle name="Heading 1 2" xfId="12" xr:uid="{00000000-0005-0000-0000-000028000000}"/>
    <cellStyle name="Heading 2 2" xfId="13" xr:uid="{00000000-0005-0000-0000-000029000000}"/>
    <cellStyle name="Heading 3 2" xfId="14" xr:uid="{00000000-0005-0000-0000-00002A000000}"/>
    <cellStyle name="Heading 4 2" xfId="15" xr:uid="{00000000-0005-0000-0000-00002B000000}"/>
    <cellStyle name="Hyperlink" xfId="52" builtinId="8" customBuiltin="1"/>
    <cellStyle name="Hyperlink 2" xfId="101" xr:uid="{00000000-0005-0000-0000-00002D000000}"/>
    <cellStyle name="Input 2" xfId="19" xr:uid="{00000000-0005-0000-0000-00002E000000}"/>
    <cellStyle name="Linked Cell 2" xfId="22" xr:uid="{00000000-0005-0000-0000-00002F000000}"/>
    <cellStyle name="Neutral 2" xfId="18" xr:uid="{00000000-0005-0000-0000-000030000000}"/>
    <cellStyle name="Normal" xfId="0" builtinId="0"/>
    <cellStyle name="Normal 10" xfId="68" xr:uid="{00000000-0005-0000-0000-000032000000}"/>
    <cellStyle name="Normal 11" xfId="73" xr:uid="{00000000-0005-0000-0000-000033000000}"/>
    <cellStyle name="Normal 12" xfId="72" xr:uid="{00000000-0005-0000-0000-000034000000}"/>
    <cellStyle name="Normal 12 2" xfId="81" xr:uid="{00000000-0005-0000-0000-000035000000}"/>
    <cellStyle name="Normal 12 2 2" xfId="92" xr:uid="{00000000-0005-0000-0000-000036000000}"/>
    <cellStyle name="Normal 12 3" xfId="87" xr:uid="{00000000-0005-0000-0000-000037000000}"/>
    <cellStyle name="Normal 13" xfId="78" xr:uid="{00000000-0005-0000-0000-000038000000}"/>
    <cellStyle name="Normal 13 2" xfId="89" xr:uid="{00000000-0005-0000-0000-000039000000}"/>
    <cellStyle name="Normal 14" xfId="79" xr:uid="{00000000-0005-0000-0000-00003A000000}"/>
    <cellStyle name="Normal 14 2" xfId="90" xr:uid="{00000000-0005-0000-0000-00003B000000}"/>
    <cellStyle name="Normal 15" xfId="96" xr:uid="{00000000-0005-0000-0000-00003C000000}"/>
    <cellStyle name="Normal 16" xfId="97" xr:uid="{00000000-0005-0000-0000-00003D000000}"/>
    <cellStyle name="Normal 17" xfId="98" xr:uid="{00000000-0005-0000-0000-00003E000000}"/>
    <cellStyle name="Normal 18" xfId="99" xr:uid="{00000000-0005-0000-0000-00003F000000}"/>
    <cellStyle name="Normal 19" xfId="100" xr:uid="{00000000-0005-0000-0000-000040000000}"/>
    <cellStyle name="Normal 2" xfId="1" xr:uid="{00000000-0005-0000-0000-000041000000}"/>
    <cellStyle name="Normal 2 2" xfId="6" xr:uid="{00000000-0005-0000-0000-000042000000}"/>
    <cellStyle name="Normal 2 3" xfId="55" xr:uid="{00000000-0005-0000-0000-000043000000}"/>
    <cellStyle name="Normal 2 4" xfId="62" xr:uid="{00000000-0005-0000-0000-000044000000}"/>
    <cellStyle name="Normal 2 5" xfId="70" xr:uid="{00000000-0005-0000-0000-000045000000}"/>
    <cellStyle name="Normal 2 5 2" xfId="82" xr:uid="{00000000-0005-0000-0000-000046000000}"/>
    <cellStyle name="Normal 2 5 2 2" xfId="93" xr:uid="{00000000-0005-0000-0000-000047000000}"/>
    <cellStyle name="Normal 2 5 3" xfId="86" xr:uid="{00000000-0005-0000-0000-000048000000}"/>
    <cellStyle name="Normal 2 6" xfId="74" xr:uid="{00000000-0005-0000-0000-000049000000}"/>
    <cellStyle name="Normal 22" xfId="57" xr:uid="{00000000-0005-0000-0000-00004A000000}"/>
    <cellStyle name="Normal 3" xfId="2" xr:uid="{00000000-0005-0000-0000-00004B000000}"/>
    <cellStyle name="Normal 3 2" xfId="7" xr:uid="{00000000-0005-0000-0000-00004C000000}"/>
    <cellStyle name="Normal 3 3" xfId="58" xr:uid="{00000000-0005-0000-0000-00004D000000}"/>
    <cellStyle name="Normal 3 4" xfId="63" xr:uid="{00000000-0005-0000-0000-00004E000000}"/>
    <cellStyle name="Normal 4" xfId="3" xr:uid="{00000000-0005-0000-0000-00004F000000}"/>
    <cellStyle name="Normal 4 2" xfId="8" xr:uid="{00000000-0005-0000-0000-000050000000}"/>
    <cellStyle name="Normal 4 2 2" xfId="56" xr:uid="{00000000-0005-0000-0000-000051000000}"/>
    <cellStyle name="Normal 4 2 3" xfId="65" xr:uid="{00000000-0005-0000-0000-000052000000}"/>
    <cellStyle name="Normal 4 3" xfId="54" xr:uid="{00000000-0005-0000-0000-000053000000}"/>
    <cellStyle name="Normal 4 4" xfId="64" xr:uid="{00000000-0005-0000-0000-000054000000}"/>
    <cellStyle name="Normal 5" xfId="4" xr:uid="{00000000-0005-0000-0000-000055000000}"/>
    <cellStyle name="Normal 5 2" xfId="9" xr:uid="{00000000-0005-0000-0000-000056000000}"/>
    <cellStyle name="Normal 6" xfId="5" xr:uid="{00000000-0005-0000-0000-000057000000}"/>
    <cellStyle name="Normal 7" xfId="11" xr:uid="{00000000-0005-0000-0000-000058000000}"/>
    <cellStyle name="Normal 8" xfId="61" xr:uid="{00000000-0005-0000-0000-000059000000}"/>
    <cellStyle name="Normal 9" xfId="67" xr:uid="{00000000-0005-0000-0000-00005A000000}"/>
    <cellStyle name="Normal 9 2" xfId="83" xr:uid="{00000000-0005-0000-0000-00005B000000}"/>
    <cellStyle name="Normal 9 2 2" xfId="94" xr:uid="{00000000-0005-0000-0000-00005C000000}"/>
    <cellStyle name="Normal 9 3" xfId="84" xr:uid="{00000000-0005-0000-0000-00005D000000}"/>
    <cellStyle name="Normal 9 3 2" xfId="95" xr:uid="{00000000-0005-0000-0000-00005E000000}"/>
    <cellStyle name="Normal 9 4" xfId="85" xr:uid="{00000000-0005-0000-0000-00005F000000}"/>
    <cellStyle name="Note 2" xfId="25" xr:uid="{00000000-0005-0000-0000-000060000000}"/>
    <cellStyle name="Output 2" xfId="20" xr:uid="{00000000-0005-0000-0000-000061000000}"/>
    <cellStyle name="Percent 2" xfId="71" xr:uid="{00000000-0005-0000-0000-000063000000}"/>
    <cellStyle name="Percent 3" xfId="76" xr:uid="{00000000-0005-0000-0000-000064000000}"/>
    <cellStyle name="Title" xfId="10" builtinId="15" customBuiltin="1"/>
    <cellStyle name="Total 2" xfId="27" xr:uid="{00000000-0005-0000-0000-000066000000}"/>
    <cellStyle name="Warning Text 2" xfId="24" xr:uid="{00000000-0005-0000-0000-000067000000}"/>
  </cellStyles>
  <dxfs count="1">
    <dxf>
      <fill>
        <patternFill>
          <bgColor theme="0"/>
        </patternFill>
      </fill>
    </dxf>
  </dxfs>
  <tableStyles count="0" defaultTableStyle="TableStyleMedium2"/>
  <colors>
    <mruColors>
      <color rgb="FFCCFFFF"/>
      <color rgb="FFCCFFCC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762000</xdr:colOff>
      <xdr:row>2</xdr:row>
      <xdr:rowOff>133350</xdr:rowOff>
    </xdr:to>
    <xdr:pic>
      <xdr:nvPicPr>
        <xdr:cNvPr id="3" name="Picture 1" descr="Logo">
          <a:extLst>
            <a:ext uri="{FF2B5EF4-FFF2-40B4-BE49-F238E27FC236}">
              <a16:creationId xmlns:a16="http://schemas.microsoft.com/office/drawing/2014/main" id="{00000000-0008-0000-1E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62000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2</xdr:row>
      <xdr:rowOff>133350</xdr:rowOff>
    </xdr:to>
    <xdr:pic>
      <xdr:nvPicPr>
        <xdr:cNvPr id="2" name="Picture 1" descr="Logo">
          <a:extLst>
            <a:ext uri="{FF2B5EF4-FFF2-40B4-BE49-F238E27FC236}">
              <a16:creationId xmlns:a16="http://schemas.microsoft.com/office/drawing/2014/main" id="{00000000-0008-0000-2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62000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762000</xdr:colOff>
      <xdr:row>2</xdr:row>
      <xdr:rowOff>133350</xdr:rowOff>
    </xdr:to>
    <xdr:pic>
      <xdr:nvPicPr>
        <xdr:cNvPr id="6" name="Picture 1" descr="Logo">
          <a:extLst>
            <a:ext uri="{FF2B5EF4-FFF2-40B4-BE49-F238E27FC236}">
              <a16:creationId xmlns:a16="http://schemas.microsoft.com/office/drawing/2014/main" id="{00000000-0008-0000-2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62000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printerSettings" Target="../printerSettings/printerSettings4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7.bin"/><Relationship Id="rId2" Type="http://schemas.openxmlformats.org/officeDocument/2006/relationships/printerSettings" Target="../printerSettings/printerSettings26.bin"/><Relationship Id="rId1" Type="http://schemas.openxmlformats.org/officeDocument/2006/relationships/printerSettings" Target="../printerSettings/printerSettings25.bin"/><Relationship Id="rId4" Type="http://schemas.openxmlformats.org/officeDocument/2006/relationships/printerSettings" Target="../printerSettings/printerSettings28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1.bin"/><Relationship Id="rId2" Type="http://schemas.openxmlformats.org/officeDocument/2006/relationships/printerSettings" Target="../printerSettings/printerSettings30.bin"/><Relationship Id="rId1" Type="http://schemas.openxmlformats.org/officeDocument/2006/relationships/printerSettings" Target="../printerSettings/printerSettings29.bin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32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5.bin"/><Relationship Id="rId2" Type="http://schemas.openxmlformats.org/officeDocument/2006/relationships/printerSettings" Target="../printerSettings/printerSettings34.bin"/><Relationship Id="rId1" Type="http://schemas.openxmlformats.org/officeDocument/2006/relationships/printerSettings" Target="../printerSettings/printerSettings33.bin"/><Relationship Id="rId4" Type="http://schemas.openxmlformats.org/officeDocument/2006/relationships/printerSettings" Target="../printerSettings/printerSettings36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9.bin"/><Relationship Id="rId2" Type="http://schemas.openxmlformats.org/officeDocument/2006/relationships/printerSettings" Target="../printerSettings/printerSettings38.bin"/><Relationship Id="rId1" Type="http://schemas.openxmlformats.org/officeDocument/2006/relationships/printerSettings" Target="../printerSettings/printerSettings37.bin"/><Relationship Id="rId5" Type="http://schemas.openxmlformats.org/officeDocument/2006/relationships/drawing" Target="../drawings/drawing2.xml"/><Relationship Id="rId4" Type="http://schemas.openxmlformats.org/officeDocument/2006/relationships/printerSettings" Target="../printerSettings/printerSettings4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1.bin"/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Relationship Id="rId4" Type="http://schemas.openxmlformats.org/officeDocument/2006/relationships/printerSettings" Target="../printerSettings/printerSettings12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5.bin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Relationship Id="rId4" Type="http://schemas.openxmlformats.org/officeDocument/2006/relationships/printerSettings" Target="../printerSettings/printerSettings16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9.bin"/><Relationship Id="rId2" Type="http://schemas.openxmlformats.org/officeDocument/2006/relationships/printerSettings" Target="../printerSettings/printerSettings18.bin"/><Relationship Id="rId1" Type="http://schemas.openxmlformats.org/officeDocument/2006/relationships/printerSettings" Target="../printerSettings/printerSettings17.bin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printerSettings" Target="../printerSettings/printerSettings20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3.bin"/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Relationship Id="rId6" Type="http://schemas.openxmlformats.org/officeDocument/2006/relationships/comments" Target="../comments2.xml"/><Relationship Id="rId5" Type="http://schemas.openxmlformats.org/officeDocument/2006/relationships/vmlDrawing" Target="../drawings/vmlDrawing2.vml"/><Relationship Id="rId4" Type="http://schemas.openxmlformats.org/officeDocument/2006/relationships/printerSettings" Target="../printerSettings/printerSettings2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published="0" codeName="Sheet3">
    <tabColor rgb="FF92D050"/>
    <pageSetUpPr fitToPage="1"/>
  </sheetPr>
  <dimension ref="A1:E41"/>
  <sheetViews>
    <sheetView showGridLines="0" tabSelected="1" zoomScale="85" zoomScaleNormal="85" zoomScaleSheetLayoutView="25" zoomScalePageLayoutView="70" workbookViewId="0">
      <selection activeCell="J15" sqref="J15"/>
    </sheetView>
  </sheetViews>
  <sheetFormatPr defaultColWidth="8.85546875" defaultRowHeight="15" x14ac:dyDescent="0.25"/>
  <cols>
    <col min="1" max="1" width="71.7109375" customWidth="1"/>
    <col min="2" max="2" width="14.140625" bestFit="1" customWidth="1"/>
    <col min="3" max="3" width="19.5703125" bestFit="1" customWidth="1"/>
    <col min="4" max="4" width="20.85546875" bestFit="1" customWidth="1"/>
    <col min="5" max="5" width="12.5703125" bestFit="1" customWidth="1"/>
  </cols>
  <sheetData>
    <row r="1" spans="1:5" x14ac:dyDescent="0.25">
      <c r="A1" s="542" t="s">
        <v>361</v>
      </c>
      <c r="B1" s="2"/>
      <c r="C1" s="2"/>
      <c r="D1" s="2"/>
      <c r="E1" s="2"/>
    </row>
    <row r="2" spans="1:5" s="534" customFormat="1" x14ac:dyDescent="0.25">
      <c r="A2" s="542"/>
      <c r="B2" s="2"/>
      <c r="C2" s="2"/>
      <c r="D2" s="2"/>
      <c r="E2" s="2"/>
    </row>
    <row r="3" spans="1:5" ht="15" customHeight="1" x14ac:dyDescent="0.25">
      <c r="A3" s="552" t="s">
        <v>0</v>
      </c>
      <c r="B3" s="552"/>
      <c r="C3" s="552"/>
      <c r="D3" s="552"/>
      <c r="E3" s="552"/>
    </row>
    <row r="4" spans="1:5" x14ac:dyDescent="0.25">
      <c r="A4" s="190" t="s">
        <v>2</v>
      </c>
      <c r="B4" s="394" t="s">
        <v>330</v>
      </c>
      <c r="C4" s="394" t="s">
        <v>333</v>
      </c>
      <c r="D4" s="394" t="s">
        <v>333</v>
      </c>
      <c r="E4" s="394" t="s">
        <v>336</v>
      </c>
    </row>
    <row r="5" spans="1:5" ht="15.75" x14ac:dyDescent="0.25">
      <c r="A5" s="174" t="s">
        <v>2</v>
      </c>
      <c r="B5" s="395" t="s">
        <v>341</v>
      </c>
      <c r="C5" s="395" t="s">
        <v>342</v>
      </c>
      <c r="D5" s="395" t="s">
        <v>343</v>
      </c>
      <c r="E5" s="395" t="s">
        <v>344</v>
      </c>
    </row>
    <row r="6" spans="1:5" ht="15" customHeight="1" x14ac:dyDescent="0.25">
      <c r="A6" s="308" t="s">
        <v>9</v>
      </c>
      <c r="B6" s="39" t="s">
        <v>2</v>
      </c>
      <c r="C6" s="39" t="s">
        <v>2</v>
      </c>
      <c r="D6" s="39" t="s">
        <v>2</v>
      </c>
      <c r="E6" s="39" t="s">
        <v>2</v>
      </c>
    </row>
    <row r="7" spans="1:5" ht="17.100000000000001" customHeight="1" x14ac:dyDescent="0.25">
      <c r="A7" s="308" t="s">
        <v>10</v>
      </c>
      <c r="B7" s="39" t="s">
        <v>2</v>
      </c>
      <c r="C7" s="39" t="s">
        <v>2</v>
      </c>
      <c r="D7" s="39" t="s">
        <v>2</v>
      </c>
      <c r="E7" s="39" t="s">
        <v>2</v>
      </c>
    </row>
    <row r="8" spans="1:5" x14ac:dyDescent="0.25">
      <c r="A8" s="309" t="s">
        <v>11</v>
      </c>
      <c r="B8" s="515">
        <v>12816.033182810001</v>
      </c>
      <c r="C8" s="515">
        <v>13848.161667460001</v>
      </c>
      <c r="D8" s="515">
        <v>13898.46166746</v>
      </c>
      <c r="E8" s="515">
        <v>14578.804745269999</v>
      </c>
    </row>
    <row r="9" spans="1:5" x14ac:dyDescent="0.25">
      <c r="A9" s="309" t="s">
        <v>12</v>
      </c>
      <c r="B9" s="515">
        <v>10.46715564</v>
      </c>
      <c r="C9" s="515">
        <v>0.28299999999999997</v>
      </c>
      <c r="D9" s="515">
        <v>7.5979999999999999</v>
      </c>
      <c r="E9" s="515">
        <v>0.28299999999999997</v>
      </c>
    </row>
    <row r="10" spans="1:5" x14ac:dyDescent="0.25">
      <c r="A10" s="309" t="s">
        <v>13</v>
      </c>
      <c r="B10" s="515">
        <v>24.470306390000001</v>
      </c>
      <c r="C10" s="515">
        <v>17.445660969999999</v>
      </c>
      <c r="D10" s="515">
        <v>25.279660969999998</v>
      </c>
      <c r="E10" s="515">
        <v>27.824085</v>
      </c>
    </row>
    <row r="11" spans="1:5" x14ac:dyDescent="0.25">
      <c r="A11" s="309" t="s">
        <v>14</v>
      </c>
      <c r="B11" s="515">
        <v>586.56820592999998</v>
      </c>
      <c r="C11" s="515">
        <v>651.15845566999997</v>
      </c>
      <c r="D11" s="515">
        <v>647.11645567000005</v>
      </c>
      <c r="E11" s="515">
        <v>678.37051502999998</v>
      </c>
    </row>
    <row r="12" spans="1:5" x14ac:dyDescent="0.25">
      <c r="A12" s="309" t="s">
        <v>15</v>
      </c>
      <c r="B12" s="515">
        <v>63.195680099999997</v>
      </c>
      <c r="C12" s="515">
        <v>132.331941</v>
      </c>
      <c r="D12" s="515">
        <v>166.302941</v>
      </c>
      <c r="E12" s="515">
        <v>81.802717000000001</v>
      </c>
    </row>
    <row r="13" spans="1:5" x14ac:dyDescent="0.25">
      <c r="A13" s="309" t="s">
        <v>17</v>
      </c>
      <c r="B13" s="515">
        <v>643.67774787000008</v>
      </c>
      <c r="C13" s="515">
        <v>662.98778340000001</v>
      </c>
      <c r="D13" s="515">
        <v>655.47578339999995</v>
      </c>
      <c r="E13" s="515">
        <v>669.82711023000002</v>
      </c>
    </row>
    <row r="14" spans="1:5" x14ac:dyDescent="0.25">
      <c r="A14" s="311" t="s">
        <v>18</v>
      </c>
      <c r="B14" s="516">
        <v>14144.412278740001</v>
      </c>
      <c r="C14" s="516">
        <v>15312.3685085</v>
      </c>
      <c r="D14" s="516">
        <v>15400.2345085</v>
      </c>
      <c r="E14" s="516">
        <v>16036.912172529999</v>
      </c>
    </row>
    <row r="15" spans="1:5" x14ac:dyDescent="0.25">
      <c r="A15" s="312" t="s">
        <v>19</v>
      </c>
      <c r="B15" s="515" t="s">
        <v>2</v>
      </c>
      <c r="C15" s="515" t="s">
        <v>2</v>
      </c>
      <c r="D15" s="515" t="s">
        <v>2</v>
      </c>
      <c r="E15" s="515" t="s">
        <v>2</v>
      </c>
    </row>
    <row r="16" spans="1:5" x14ac:dyDescent="0.25">
      <c r="A16" s="309" t="s">
        <v>20</v>
      </c>
      <c r="B16" s="515">
        <v>7255.9858672299997</v>
      </c>
      <c r="C16" s="515">
        <v>7857.2197701100004</v>
      </c>
      <c r="D16" s="515">
        <v>7929.5097701100003</v>
      </c>
      <c r="E16" s="515">
        <v>8219.7788974699997</v>
      </c>
    </row>
    <row r="17" spans="1:5" ht="15.75" x14ac:dyDescent="0.25">
      <c r="A17" s="309" t="s">
        <v>352</v>
      </c>
      <c r="B17" s="515">
        <v>442.02332249</v>
      </c>
      <c r="C17" s="515">
        <v>489.59204045000001</v>
      </c>
      <c r="D17" s="515">
        <v>514.64604044999999</v>
      </c>
      <c r="E17" s="515">
        <v>583.36793651999994</v>
      </c>
    </row>
    <row r="18" spans="1:5" ht="15.75" x14ac:dyDescent="0.25">
      <c r="A18" s="541" t="s">
        <v>353</v>
      </c>
      <c r="B18" s="515">
        <v>29.739350200000001</v>
      </c>
      <c r="C18" s="515">
        <v>14.858421330000001</v>
      </c>
      <c r="D18" s="515">
        <v>33.123421329999999</v>
      </c>
      <c r="E18" s="515">
        <v>38.186273730000003</v>
      </c>
    </row>
    <row r="19" spans="1:5" x14ac:dyDescent="0.25">
      <c r="A19" s="309" t="s">
        <v>23</v>
      </c>
      <c r="B19" s="515">
        <v>1172.7095888399999</v>
      </c>
      <c r="C19" s="515">
        <v>1170.7527638900001</v>
      </c>
      <c r="D19" s="515">
        <v>1280.19076389</v>
      </c>
      <c r="E19" s="515">
        <v>1469.1584305199999</v>
      </c>
    </row>
    <row r="20" spans="1:5" x14ac:dyDescent="0.25">
      <c r="A20" s="309" t="s">
        <v>24</v>
      </c>
      <c r="B20" s="515">
        <v>1495.23581124</v>
      </c>
      <c r="C20" s="515">
        <v>1598.5927603</v>
      </c>
      <c r="D20" s="515">
        <v>1598.5927603</v>
      </c>
      <c r="E20" s="515">
        <v>1963.8107416</v>
      </c>
    </row>
    <row r="21" spans="1:5" ht="15.75" x14ac:dyDescent="0.25">
      <c r="A21" s="309" t="s">
        <v>356</v>
      </c>
      <c r="B21" s="515">
        <v>3346.5550817799999</v>
      </c>
      <c r="C21" s="515">
        <v>3809.8570653699999</v>
      </c>
      <c r="D21" s="515">
        <v>3549.50039341</v>
      </c>
      <c r="E21" s="515">
        <v>3354.6695749599999</v>
      </c>
    </row>
    <row r="22" spans="1:5" x14ac:dyDescent="0.25">
      <c r="A22" s="313" t="s">
        <v>26</v>
      </c>
      <c r="B22" s="517">
        <v>13742.24902178</v>
      </c>
      <c r="C22" s="517">
        <v>14940.872821450001</v>
      </c>
      <c r="D22" s="517">
        <v>14905.563149489999</v>
      </c>
      <c r="E22" s="517">
        <v>15628.9718548</v>
      </c>
    </row>
    <row r="23" spans="1:5" ht="15.75" thickBot="1" x14ac:dyDescent="0.3">
      <c r="A23" s="289" t="s">
        <v>27</v>
      </c>
      <c r="B23" s="509">
        <v>402.16325696000058</v>
      </c>
      <c r="C23" s="509">
        <v>371.49568704999911</v>
      </c>
      <c r="D23" s="509">
        <v>494.67135901000074</v>
      </c>
      <c r="E23" s="509">
        <v>407.94031772999915</v>
      </c>
    </row>
    <row r="24" spans="1:5" x14ac:dyDescent="0.25">
      <c r="A24" s="312" t="s">
        <v>28</v>
      </c>
      <c r="B24" s="518" t="s">
        <v>2</v>
      </c>
      <c r="C24" s="518" t="s">
        <v>2</v>
      </c>
      <c r="D24" s="518" t="s">
        <v>2</v>
      </c>
      <c r="E24" s="518" t="s">
        <v>2</v>
      </c>
    </row>
    <row r="25" spans="1:5" x14ac:dyDescent="0.25">
      <c r="A25" s="6" t="s">
        <v>29</v>
      </c>
      <c r="B25" s="515">
        <v>8.5194311999999996</v>
      </c>
      <c r="C25" s="515">
        <v>1.543992</v>
      </c>
      <c r="D25" s="515">
        <v>1.624992</v>
      </c>
      <c r="E25" s="515">
        <v>1.6459919999999999</v>
      </c>
    </row>
    <row r="26" spans="1:5" x14ac:dyDescent="0.25">
      <c r="A26" s="6" t="s">
        <v>31</v>
      </c>
      <c r="B26" s="515">
        <v>-15.8940783</v>
      </c>
      <c r="C26" s="515">
        <v>-0.321911</v>
      </c>
      <c r="D26" s="515">
        <v>-0.321911</v>
      </c>
      <c r="E26" s="515">
        <v>-0.27324300000000001</v>
      </c>
    </row>
    <row r="27" spans="1:5" x14ac:dyDescent="0.25">
      <c r="A27" s="315" t="s">
        <v>32</v>
      </c>
      <c r="B27" s="515">
        <v>2.60846833</v>
      </c>
      <c r="C27" s="515">
        <v>-0.72843000000000002</v>
      </c>
      <c r="D27" s="515">
        <v>-0.72843000000000002</v>
      </c>
      <c r="E27" s="515">
        <v>-0.74124800000000002</v>
      </c>
    </row>
    <row r="28" spans="1:5" x14ac:dyDescent="0.25">
      <c r="A28" s="313" t="s">
        <v>33</v>
      </c>
      <c r="B28" s="517">
        <v>-4.7661787700000007</v>
      </c>
      <c r="C28" s="517">
        <v>0.49365099999999995</v>
      </c>
      <c r="D28" s="517">
        <v>0.57465099999999991</v>
      </c>
      <c r="E28" s="517">
        <v>0.63150099999999976</v>
      </c>
    </row>
    <row r="29" spans="1:5" x14ac:dyDescent="0.25">
      <c r="A29" s="313" t="s">
        <v>34</v>
      </c>
      <c r="B29" s="517">
        <v>397.39707819000057</v>
      </c>
      <c r="C29" s="517">
        <v>371.98933804999911</v>
      </c>
      <c r="D29" s="517">
        <v>495.24601001000076</v>
      </c>
      <c r="E29" s="517">
        <v>408.57181872999917</v>
      </c>
    </row>
    <row r="30" spans="1:5" x14ac:dyDescent="0.25">
      <c r="A30" s="316" t="s">
        <v>35</v>
      </c>
      <c r="B30" s="518" t="s">
        <v>2</v>
      </c>
      <c r="C30" s="518" t="s">
        <v>2</v>
      </c>
      <c r="D30" s="518" t="s">
        <v>2</v>
      </c>
      <c r="E30" s="518" t="s">
        <v>2</v>
      </c>
    </row>
    <row r="31" spans="1:5" x14ac:dyDescent="0.25">
      <c r="A31" s="314" t="s">
        <v>329</v>
      </c>
      <c r="B31" s="515">
        <v>3642.3718319</v>
      </c>
      <c r="C31" s="515">
        <v>11.934695479999499</v>
      </c>
      <c r="D31" s="515">
        <v>11.934695479999499</v>
      </c>
      <c r="E31" s="515">
        <v>-9.8919116099987008</v>
      </c>
    </row>
    <row r="32" spans="1:5" ht="15" customHeight="1" x14ac:dyDescent="0.25">
      <c r="A32" s="314" t="s">
        <v>38</v>
      </c>
      <c r="B32" s="515">
        <v>2.0122849999999999</v>
      </c>
      <c r="C32" s="515">
        <v>0</v>
      </c>
      <c r="D32" s="515">
        <v>0</v>
      </c>
      <c r="E32" s="515">
        <v>0</v>
      </c>
    </row>
    <row r="33" spans="1:5" x14ac:dyDescent="0.25">
      <c r="A33" s="314" t="s">
        <v>39</v>
      </c>
      <c r="B33" s="515">
        <v>1.2869914500000001</v>
      </c>
      <c r="C33" s="515">
        <v>-4.5901960000000006</v>
      </c>
      <c r="D33" s="515">
        <v>-4.5901960000000006</v>
      </c>
      <c r="E33" s="515">
        <v>2E-3</v>
      </c>
    </row>
    <row r="34" spans="1:5" x14ac:dyDescent="0.25">
      <c r="A34" s="317" t="s">
        <v>40</v>
      </c>
      <c r="B34" s="517">
        <v>3645.6711083499999</v>
      </c>
      <c r="C34" s="517">
        <v>7.3444994799994987</v>
      </c>
      <c r="D34" s="517">
        <v>7.3444994799994987</v>
      </c>
      <c r="E34" s="517">
        <v>-9.8899116099987001</v>
      </c>
    </row>
    <row r="35" spans="1:5" ht="15.75" thickBot="1" x14ac:dyDescent="0.3">
      <c r="A35" s="283" t="s">
        <v>41</v>
      </c>
      <c r="B35" s="509">
        <v>4043.0681865400006</v>
      </c>
      <c r="C35" s="509">
        <v>379.33383752999862</v>
      </c>
      <c r="D35" s="509">
        <v>502.59050949000027</v>
      </c>
      <c r="E35" s="509">
        <v>398.68190712000046</v>
      </c>
    </row>
    <row r="36" spans="1:5" x14ac:dyDescent="0.25">
      <c r="A36" s="260" t="s">
        <v>328</v>
      </c>
      <c r="B36" s="40"/>
      <c r="C36" s="40"/>
      <c r="D36" s="40"/>
      <c r="E36" s="40"/>
    </row>
    <row r="37" spans="1:5" x14ac:dyDescent="0.25">
      <c r="A37" s="260"/>
      <c r="B37" s="40"/>
      <c r="C37" s="40"/>
      <c r="D37" s="40"/>
      <c r="E37" s="40"/>
    </row>
    <row r="38" spans="1:5" x14ac:dyDescent="0.25">
      <c r="A38" s="544" t="s">
        <v>362</v>
      </c>
      <c r="C38" s="3"/>
      <c r="D38" s="3"/>
      <c r="E38" s="3"/>
    </row>
    <row r="39" spans="1:5" x14ac:dyDescent="0.25">
      <c r="A39" s="544" t="s">
        <v>364</v>
      </c>
    </row>
    <row r="40" spans="1:5" x14ac:dyDescent="0.25">
      <c r="A40" s="544" t="s">
        <v>365</v>
      </c>
    </row>
    <row r="41" spans="1:5" x14ac:dyDescent="0.25">
      <c r="A41" s="544" t="s">
        <v>366</v>
      </c>
    </row>
  </sheetData>
  <customSheetViews>
    <customSheetView guid="{F6B49FAF-203A-426E-B1C9-32AE11D2EFF1}" showGridLines="0" fitToPage="1" hiddenRows="1" hiddenColumns="1" topLeftCell="B1">
      <pane xSplit="2" ySplit="8" topLeftCell="I109" activePane="bottomRight" state="frozen"/>
      <selection pane="bottomRight" activeCell="B134" sqref="B134"/>
      <pageMargins left="0.7" right="0.7" top="0.75" bottom="0.75" header="0.3" footer="0.3"/>
      <pageSetup paperSize="8" scale="23" orientation="landscape" r:id="rId1"/>
      <headerFooter>
        <oddFooter>&amp;L&amp;"arial,Bold"&amp;10&amp;K3F3F3FUnclassified</oddFooter>
        <evenFooter>&amp;L&amp;"arial,Bold"&amp;10&amp;K3F3F3FUnclassified</evenFooter>
        <firstFooter>&amp;L&amp;"arial,Bold"&amp;10&amp;K3F3F3FUnclassified</firstFooter>
      </headerFooter>
    </customSheetView>
    <customSheetView guid="{EE1B9ABB-D7B1-405E-A356-6F285B44F46A}" showGridLines="0" fitToPage="1" hiddenRows="1" hiddenColumns="1">
      <pane xSplit="2" ySplit="8" topLeftCell="C9" activePane="bottomRight" state="frozen"/>
      <selection pane="bottomRight" activeCell="B134" sqref="B134"/>
      <pageMargins left="0.7" right="0.7" top="0.75" bottom="0.75" header="0.3" footer="0.3"/>
      <pageSetup paperSize="8" scale="23" orientation="landscape" r:id="rId2"/>
      <headerFooter>
        <oddFooter>&amp;L&amp;"arial,Bold"&amp;10&amp;K3F3F3FUnclassified</oddFooter>
        <evenFooter>&amp;L&amp;"arial,Bold"&amp;10&amp;K3F3F3FUnclassified</evenFooter>
        <firstFooter>&amp;L&amp;"arial,Bold"&amp;10&amp;K3F3F3FUnclassified</firstFooter>
      </headerFooter>
    </customSheetView>
    <customSheetView guid="{1E22793F-7D54-4538-BCC1-F3E3EFE1C9A8}" showGridLines="0" fitToPage="1" hiddenRows="1" hiddenColumns="1" topLeftCell="B1">
      <pane xSplit="2" ySplit="8" topLeftCell="D209" activePane="bottomRight" state="frozen"/>
      <selection pane="bottomRight" activeCell="B134" sqref="B134"/>
      <pageMargins left="0.7" right="0.7" top="0.75" bottom="0.75" header="0.3" footer="0.3"/>
      <pageSetup paperSize="8" scale="23" orientation="landscape" r:id="rId3"/>
      <headerFooter>
        <oddFooter>&amp;L&amp;"arial,Bold"&amp;10&amp;K3F3F3FUnclassified</oddFooter>
        <evenFooter>&amp;L&amp;"arial,Bold"&amp;10&amp;K3F3F3FUnclassified</evenFooter>
        <firstFooter>&amp;L&amp;"arial,Bold"&amp;10&amp;K3F3F3FUnclassified</firstFooter>
      </headerFooter>
    </customSheetView>
  </customSheetViews>
  <mergeCells count="1">
    <mergeCell ref="A3:E3"/>
  </mergeCells>
  <phoneticPr fontId="32" type="noConversion"/>
  <pageMargins left="0.23622047244094491" right="0.23622047244094491" top="0.74803149606299213" bottom="0.74803149606299213" header="0.31496062992125984" footer="0.31496062992125984"/>
  <pageSetup paperSize="8" scale="63" fitToHeight="0" orientation="landscape" cellComments="asDisplayed" r:id="rId4"/>
  <headerFooter>
    <oddFooter>&amp;L&amp;"arial,Bold"&amp;10&amp;K3F3F3FUnclassified</oddFooter>
    <evenFooter>&amp;L&amp;"arial,Bold"&amp;10&amp;K3F3F3FUnclassified</evenFooter>
    <firstFooter>&amp;L&amp;"arial,Bold"&amp;10&amp;K3F3F3FUnclassified</first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published="0" codeName="Sheet22">
    <pageSetUpPr fitToPage="1"/>
  </sheetPr>
  <dimension ref="A1:S269"/>
  <sheetViews>
    <sheetView showGridLines="0" topLeftCell="A86" zoomScale="55" zoomScaleNormal="55" zoomScaleSheetLayoutView="25" zoomScalePageLayoutView="55" workbookViewId="0">
      <selection activeCell="A156" sqref="A156"/>
    </sheetView>
  </sheetViews>
  <sheetFormatPr defaultColWidth="8.85546875" defaultRowHeight="15" outlineLevelCol="1" x14ac:dyDescent="0.25"/>
  <cols>
    <col min="1" max="1" width="64.140625" style="53" customWidth="1" outlineLevel="1"/>
    <col min="2" max="2" width="60.42578125" bestFit="1" customWidth="1"/>
    <col min="3" max="3" width="18.42578125" bestFit="1" customWidth="1"/>
    <col min="4" max="4" width="10" bestFit="1" customWidth="1"/>
    <col min="5" max="5" width="10.28515625" bestFit="1" customWidth="1"/>
    <col min="6" max="6" width="10" bestFit="1" customWidth="1"/>
    <col min="7" max="7" width="10.140625" customWidth="1"/>
    <col min="8" max="8" width="9.140625" customWidth="1"/>
    <col min="9" max="9" width="9" customWidth="1"/>
    <col min="10" max="10" width="8.42578125" customWidth="1"/>
    <col min="11" max="11" width="10.7109375" customWidth="1"/>
    <col min="13" max="13" width="11.7109375" bestFit="1" customWidth="1"/>
    <col min="14" max="14" width="8.42578125" customWidth="1"/>
  </cols>
  <sheetData>
    <row r="1" spans="1:17" x14ac:dyDescent="0.25">
      <c r="A1" s="151" t="s">
        <v>255</v>
      </c>
      <c r="B1" s="3"/>
      <c r="C1" s="3"/>
      <c r="D1" s="3"/>
      <c r="E1" s="3"/>
      <c r="F1" s="3"/>
      <c r="G1" s="3"/>
    </row>
    <row r="2" spans="1:17" x14ac:dyDescent="0.25">
      <c r="A2" s="148" t="s">
        <v>241</v>
      </c>
      <c r="B2" s="1" t="s">
        <v>247</v>
      </c>
      <c r="C2" s="2"/>
      <c r="D2" s="2"/>
      <c r="E2" s="2"/>
      <c r="F2" s="2"/>
      <c r="G2" s="3"/>
      <c r="H2" s="4"/>
      <c r="I2" s="4"/>
      <c r="J2" s="4"/>
      <c r="K2" s="4"/>
      <c r="L2" s="5"/>
      <c r="M2" s="5"/>
      <c r="N2" s="6"/>
      <c r="O2" s="5"/>
    </row>
    <row r="3" spans="1:17" x14ac:dyDescent="0.25">
      <c r="A3" s="151" t="s">
        <v>253</v>
      </c>
      <c r="B3" s="1"/>
      <c r="C3" s="2"/>
      <c r="D3" s="2"/>
      <c r="E3" s="2"/>
      <c r="F3" s="2"/>
      <c r="G3" s="3"/>
      <c r="H3" s="4"/>
      <c r="I3" s="4"/>
      <c r="J3" s="4"/>
      <c r="K3" s="4"/>
      <c r="L3" s="5"/>
      <c r="M3" s="5"/>
      <c r="N3" s="6"/>
      <c r="O3" s="5"/>
    </row>
    <row r="4" spans="1:17" x14ac:dyDescent="0.25">
      <c r="A4" s="161" t="e">
        <f>VLOOKUP($A$2,#REF!,2,0)</f>
        <v>#REF!</v>
      </c>
      <c r="B4" s="2"/>
      <c r="C4" s="2"/>
      <c r="D4" s="2"/>
      <c r="E4" s="2"/>
      <c r="F4" s="2"/>
      <c r="G4" s="3"/>
      <c r="H4" s="4"/>
      <c r="I4" s="4"/>
      <c r="J4" s="4"/>
      <c r="K4" s="4"/>
      <c r="L4" s="4"/>
      <c r="M4" s="7" t="s">
        <v>104</v>
      </c>
      <c r="N4" s="8"/>
      <c r="O4" s="4"/>
    </row>
    <row r="5" spans="1:17" ht="14.45" customHeight="1" x14ac:dyDescent="0.25">
      <c r="B5" s="555" t="s">
        <v>105</v>
      </c>
      <c r="C5" s="555"/>
      <c r="D5" s="555"/>
      <c r="E5" s="555"/>
      <c r="F5" s="555"/>
      <c r="G5" s="3"/>
      <c r="H5" s="556" t="s">
        <v>106</v>
      </c>
      <c r="I5" s="556"/>
      <c r="J5" s="556"/>
      <c r="K5" s="556"/>
      <c r="L5" s="4"/>
      <c r="M5" s="7" t="s">
        <v>246</v>
      </c>
      <c r="N5" s="8"/>
      <c r="O5" s="9" t="s">
        <v>107</v>
      </c>
    </row>
    <row r="6" spans="1:17" x14ac:dyDescent="0.25">
      <c r="B6" s="552" t="s">
        <v>0</v>
      </c>
      <c r="C6" s="552"/>
      <c r="D6" s="552"/>
      <c r="E6" s="552"/>
      <c r="F6" s="552"/>
      <c r="G6" s="3"/>
      <c r="H6" s="557"/>
      <c r="I6" s="557"/>
      <c r="J6" s="557"/>
      <c r="K6" s="557"/>
      <c r="L6" s="4"/>
      <c r="M6" s="7"/>
      <c r="N6" s="10"/>
      <c r="O6" s="9" t="s">
        <v>1</v>
      </c>
    </row>
    <row r="7" spans="1:17" x14ac:dyDescent="0.25">
      <c r="B7" s="190" t="s">
        <v>2</v>
      </c>
      <c r="C7" s="197" t="s">
        <v>3</v>
      </c>
      <c r="D7" s="197" t="s">
        <v>4</v>
      </c>
      <c r="E7" s="197" t="s">
        <v>4</v>
      </c>
      <c r="F7" s="197" t="s">
        <v>5</v>
      </c>
      <c r="G7" s="3"/>
      <c r="H7" s="58" t="s">
        <v>3</v>
      </c>
      <c r="I7" s="58" t="s">
        <v>4</v>
      </c>
      <c r="J7" s="58" t="s">
        <v>4</v>
      </c>
      <c r="K7" s="58" t="s">
        <v>5</v>
      </c>
      <c r="L7" s="4"/>
      <c r="M7" s="86" t="s">
        <v>4</v>
      </c>
      <c r="N7" s="12"/>
      <c r="O7" s="88" t="s">
        <v>4</v>
      </c>
    </row>
    <row r="8" spans="1:17" x14ac:dyDescent="0.25">
      <c r="B8" s="174" t="s">
        <v>2</v>
      </c>
      <c r="C8" s="175" t="s">
        <v>6</v>
      </c>
      <c r="D8" s="175" t="s">
        <v>7</v>
      </c>
      <c r="E8" s="175" t="s">
        <v>8</v>
      </c>
      <c r="F8" s="175" t="s">
        <v>7</v>
      </c>
      <c r="G8" s="3"/>
      <c r="H8" s="147" t="s">
        <v>6</v>
      </c>
      <c r="I8" s="147" t="s">
        <v>7</v>
      </c>
      <c r="J8" s="147" t="s">
        <v>8</v>
      </c>
      <c r="K8" s="147" t="s">
        <v>7</v>
      </c>
      <c r="L8" s="4"/>
      <c r="M8" s="90" t="s">
        <v>7</v>
      </c>
      <c r="N8" s="15"/>
      <c r="O8" s="91" t="s">
        <v>7</v>
      </c>
    </row>
    <row r="9" spans="1:17" x14ac:dyDescent="0.25">
      <c r="B9" s="198" t="s">
        <v>9</v>
      </c>
      <c r="C9" s="199" t="s">
        <v>2</v>
      </c>
      <c r="D9" s="199" t="s">
        <v>2</v>
      </c>
      <c r="E9" s="199" t="s">
        <v>2</v>
      </c>
      <c r="F9" s="199" t="s">
        <v>2</v>
      </c>
      <c r="G9" s="3"/>
      <c r="H9" s="17"/>
      <c r="I9" s="17"/>
      <c r="J9" s="17"/>
      <c r="K9" s="17"/>
      <c r="L9" s="4"/>
      <c r="M9" s="18"/>
      <c r="N9" s="15"/>
      <c r="O9" s="19"/>
    </row>
    <row r="10" spans="1:17" ht="17.100000000000001" customHeight="1" x14ac:dyDescent="0.25">
      <c r="B10" s="198" t="s">
        <v>10</v>
      </c>
      <c r="C10" s="199" t="s">
        <v>2</v>
      </c>
      <c r="D10" s="199" t="s">
        <v>2</v>
      </c>
      <c r="E10" s="199" t="s">
        <v>2</v>
      </c>
      <c r="F10" s="199" t="s">
        <v>2</v>
      </c>
      <c r="G10" s="3"/>
      <c r="H10" s="17"/>
      <c r="I10" s="17"/>
      <c r="J10" s="17"/>
      <c r="K10" s="17"/>
      <c r="L10" s="4"/>
      <c r="M10" s="18"/>
      <c r="N10" s="15"/>
      <c r="O10" s="19"/>
    </row>
    <row r="11" spans="1:17" x14ac:dyDescent="0.25">
      <c r="A11" s="53" t="s">
        <v>44</v>
      </c>
      <c r="B11" s="178" t="s">
        <v>11</v>
      </c>
      <c r="C11" s="179" t="e">
        <f>-VLOOKUP($A11,#REF!,MATCH($A$2,#REF!,0),0)</f>
        <v>#REF!</v>
      </c>
      <c r="D11" s="179" t="e">
        <f>-VLOOKUP($A11,#REF!,MATCH($A$2,#REF!,0)+1,0)</f>
        <v>#REF!</v>
      </c>
      <c r="E11" s="179" t="e">
        <f>-VLOOKUP($A11,#REF!,MATCH($A$2,#REF!,0)+2,0)</f>
        <v>#REF!</v>
      </c>
      <c r="F11" s="179" t="e">
        <f>-VLOOKUP($A11,#REF!,MATCH($A$2,#REF!,0)+3,0)</f>
        <v>#REF!</v>
      </c>
      <c r="G11" s="3"/>
      <c r="H11" s="20"/>
      <c r="I11" s="20"/>
      <c r="J11" s="20"/>
      <c r="K11" s="20"/>
      <c r="L11" s="4"/>
      <c r="M11" s="21"/>
      <c r="N11" s="10"/>
      <c r="O11" s="22" t="e">
        <f>D11-M11</f>
        <v>#REF!</v>
      </c>
    </row>
    <row r="12" spans="1:17" x14ac:dyDescent="0.25">
      <c r="A12" s="53" t="s">
        <v>45</v>
      </c>
      <c r="B12" s="178" t="s">
        <v>12</v>
      </c>
      <c r="C12" s="179" t="e">
        <f>-VLOOKUP($A12,#REF!,MATCH($A$2,#REF!,0),0)</f>
        <v>#REF!</v>
      </c>
      <c r="D12" s="179" t="e">
        <f>-VLOOKUP($A12,#REF!,MATCH($A$2,#REF!,0)+1,0)</f>
        <v>#REF!</v>
      </c>
      <c r="E12" s="179" t="e">
        <f>-VLOOKUP($A12,#REF!,MATCH($A$2,#REF!,0)+2,0)</f>
        <v>#REF!</v>
      </c>
      <c r="F12" s="179" t="e">
        <f>-VLOOKUP($A12,#REF!,MATCH($A$2,#REF!,0)+3,0)</f>
        <v>#REF!</v>
      </c>
      <c r="G12" s="3"/>
      <c r="H12" s="20"/>
      <c r="I12" s="20"/>
      <c r="J12" s="20"/>
      <c r="K12" s="20"/>
      <c r="L12" s="4"/>
      <c r="M12" s="21"/>
      <c r="N12" s="10"/>
      <c r="O12" s="22" t="e">
        <f t="shared" ref="O12:O16" si="0">D12-M12</f>
        <v>#REF!</v>
      </c>
    </row>
    <row r="13" spans="1:17" x14ac:dyDescent="0.25">
      <c r="A13" s="53" t="s">
        <v>46</v>
      </c>
      <c r="B13" s="178" t="s">
        <v>13</v>
      </c>
      <c r="C13" s="179" t="e">
        <f>-VLOOKUP($A13,#REF!,MATCH($A$2,#REF!,0),0)</f>
        <v>#REF!</v>
      </c>
      <c r="D13" s="179" t="e">
        <f>-VLOOKUP($A13,#REF!,MATCH($A$2,#REF!,0)+1,0)</f>
        <v>#REF!</v>
      </c>
      <c r="E13" s="179" t="e">
        <f>-VLOOKUP($A13,#REF!,MATCH($A$2,#REF!,0)+2,0)</f>
        <v>#REF!</v>
      </c>
      <c r="F13" s="179" t="e">
        <f>-VLOOKUP($A13,#REF!,MATCH($A$2,#REF!,0)+3,0)</f>
        <v>#REF!</v>
      </c>
      <c r="G13" s="3"/>
      <c r="H13" s="20"/>
      <c r="I13" s="20"/>
      <c r="J13" s="20"/>
      <c r="K13" s="20"/>
      <c r="L13" s="4"/>
      <c r="M13" s="21"/>
      <c r="N13" s="10"/>
      <c r="O13" s="22" t="e">
        <f t="shared" si="0"/>
        <v>#REF!</v>
      </c>
    </row>
    <row r="14" spans="1:17" x14ac:dyDescent="0.25">
      <c r="A14" s="53" t="s">
        <v>47</v>
      </c>
      <c r="B14" s="178" t="s">
        <v>14</v>
      </c>
      <c r="C14" s="179" t="e">
        <f>-VLOOKUP($A14,#REF!,MATCH($A$2,#REF!,0),0)</f>
        <v>#REF!</v>
      </c>
      <c r="D14" s="179" t="e">
        <f>-VLOOKUP($A14,#REF!,MATCH($A$2,#REF!,0)+1,0)</f>
        <v>#REF!</v>
      </c>
      <c r="E14" s="179" t="e">
        <f>-VLOOKUP($A14,#REF!,MATCH($A$2,#REF!,0)+2,0)</f>
        <v>#REF!</v>
      </c>
      <c r="F14" s="179" t="e">
        <f>-VLOOKUP($A14,#REF!,MATCH($A$2,#REF!,0)+3,0)</f>
        <v>#REF!</v>
      </c>
      <c r="G14" s="3"/>
      <c r="H14" s="20"/>
      <c r="I14" s="20"/>
      <c r="J14" s="20"/>
      <c r="K14" s="20"/>
      <c r="L14" s="4"/>
      <c r="M14" s="21"/>
      <c r="N14" s="10"/>
      <c r="O14" s="22" t="e">
        <f t="shared" si="0"/>
        <v>#REF!</v>
      </c>
    </row>
    <row r="15" spans="1:17" x14ac:dyDescent="0.25">
      <c r="A15" s="53" t="s">
        <v>48</v>
      </c>
      <c r="B15" s="178" t="s">
        <v>15</v>
      </c>
      <c r="C15" s="179" t="e">
        <f>-VLOOKUP($A15,#REF!,MATCH($A$2,#REF!,0),0)</f>
        <v>#REF!</v>
      </c>
      <c r="D15" s="179" t="e">
        <f>-VLOOKUP($A15,#REF!,MATCH($A$2,#REF!,0)+1,0)</f>
        <v>#REF!</v>
      </c>
      <c r="E15" s="179" t="e">
        <f>-VLOOKUP($A15,#REF!,MATCH($A$2,#REF!,0)+2,0)</f>
        <v>#REF!</v>
      </c>
      <c r="F15" s="179" t="e">
        <f>-VLOOKUP($A15,#REF!,MATCH($A$2,#REF!,0)+3,0)</f>
        <v>#REF!</v>
      </c>
      <c r="G15" s="3"/>
      <c r="H15" s="20"/>
      <c r="I15" s="20"/>
      <c r="J15" s="20"/>
      <c r="K15" s="20"/>
      <c r="L15" s="4"/>
      <c r="M15" s="21"/>
      <c r="N15" s="10"/>
      <c r="O15" s="22" t="e">
        <f t="shared" si="0"/>
        <v>#REF!</v>
      </c>
    </row>
    <row r="16" spans="1:17" x14ac:dyDescent="0.25">
      <c r="A16" s="53" t="s">
        <v>49</v>
      </c>
      <c r="B16" s="178" t="s">
        <v>16</v>
      </c>
      <c r="C16" s="179" t="e">
        <f>-VLOOKUP($A16,#REF!,MATCH($A$2,#REF!,0),0)</f>
        <v>#REF!</v>
      </c>
      <c r="D16" s="179" t="e">
        <f>-VLOOKUP($A16,#REF!,MATCH($A$2,#REF!,0)+1,0)</f>
        <v>#REF!</v>
      </c>
      <c r="E16" s="179" t="e">
        <f>-VLOOKUP($A16,#REF!,MATCH($A$2,#REF!,0)+2,0)</f>
        <v>#REF!</v>
      </c>
      <c r="F16" s="179" t="e">
        <f>-VLOOKUP($A16,#REF!,MATCH($A$2,#REF!,0)+3,0)</f>
        <v>#REF!</v>
      </c>
      <c r="G16" s="3"/>
      <c r="H16" s="20"/>
      <c r="I16" s="20"/>
      <c r="J16" s="20"/>
      <c r="K16" s="20"/>
      <c r="L16" s="4"/>
      <c r="M16" s="21"/>
      <c r="N16" s="10"/>
      <c r="O16" s="22" t="e">
        <f t="shared" si="0"/>
        <v>#REF!</v>
      </c>
      <c r="Q16" s="149"/>
    </row>
    <row r="17" spans="1:15" x14ac:dyDescent="0.25">
      <c r="A17" s="53" t="s">
        <v>50</v>
      </c>
      <c r="B17" s="178" t="s">
        <v>17</v>
      </c>
      <c r="C17" s="179" t="e">
        <f>-VLOOKUP($A17,#REF!,MATCH($A$2,#REF!,0),0)</f>
        <v>#REF!</v>
      </c>
      <c r="D17" s="179" t="e">
        <f>-VLOOKUP($A17,#REF!,MATCH($A$2,#REF!,0)+1,0)</f>
        <v>#REF!</v>
      </c>
      <c r="E17" s="179" t="e">
        <f>-VLOOKUP($A17,#REF!,MATCH($A$2,#REF!,0)+2,0)</f>
        <v>#REF!</v>
      </c>
      <c r="F17" s="179" t="e">
        <f>-VLOOKUP($A17,#REF!,MATCH($A$2,#REF!,0)+3,0)</f>
        <v>#REF!</v>
      </c>
      <c r="G17" s="3"/>
      <c r="H17" s="23"/>
      <c r="I17" s="23"/>
      <c r="J17" s="23"/>
      <c r="K17" s="23"/>
      <c r="L17" s="4"/>
      <c r="M17" s="21"/>
      <c r="N17" s="10"/>
      <c r="O17" s="22" t="e">
        <f>D17-M17</f>
        <v>#REF!</v>
      </c>
    </row>
    <row r="18" spans="1:15" x14ac:dyDescent="0.25">
      <c r="A18" s="53" t="s">
        <v>51</v>
      </c>
      <c r="B18" s="192" t="s">
        <v>18</v>
      </c>
      <c r="C18" s="194" t="e">
        <f>SUM(C11:C17)</f>
        <v>#REF!</v>
      </c>
      <c r="D18" s="194" t="e">
        <f t="shared" ref="D18:F18" si="1">SUM(D11:D17)</f>
        <v>#REF!</v>
      </c>
      <c r="E18" s="194" t="e">
        <f t="shared" si="1"/>
        <v>#REF!</v>
      </c>
      <c r="F18" s="194" t="e">
        <f t="shared" si="1"/>
        <v>#REF!</v>
      </c>
      <c r="G18" s="3"/>
      <c r="H18" s="155" t="e">
        <f>-VLOOKUP($A18,#REF!,MATCH($A$2,#REF!,0),0)-C18</f>
        <v>#REF!</v>
      </c>
      <c r="I18" s="155" t="e">
        <f>-VLOOKUP($A18,#REF!,MATCH($A$2,#REF!,0)+1,0)-D18</f>
        <v>#REF!</v>
      </c>
      <c r="J18" s="155" t="e">
        <f>-VLOOKUP($A18,#REF!,MATCH($A$2,#REF!,0)+2,0)-E18</f>
        <v>#REF!</v>
      </c>
      <c r="K18" s="155" t="e">
        <f>-VLOOKUP($A18,#REF!,MATCH($A$2,#REF!,0)+3,0)-F18</f>
        <v>#REF!</v>
      </c>
      <c r="L18" s="4"/>
      <c r="M18" s="25"/>
      <c r="N18" s="26"/>
      <c r="O18" s="150" t="e">
        <f>D18-M18</f>
        <v>#REF!</v>
      </c>
    </row>
    <row r="19" spans="1:15" x14ac:dyDescent="0.25">
      <c r="B19" s="176" t="s">
        <v>19</v>
      </c>
      <c r="C19" s="179" t="s">
        <v>2</v>
      </c>
      <c r="D19" s="179" t="s">
        <v>2</v>
      </c>
      <c r="E19" s="179" t="s">
        <v>2</v>
      </c>
      <c r="F19" s="179" t="s">
        <v>2</v>
      </c>
      <c r="G19" s="3"/>
      <c r="H19" s="156"/>
      <c r="I19" s="156"/>
      <c r="J19" s="156"/>
      <c r="K19" s="156"/>
      <c r="L19" s="29"/>
      <c r="M19" s="30"/>
      <c r="N19" s="10"/>
      <c r="O19" s="22"/>
    </row>
    <row r="20" spans="1:15" x14ac:dyDescent="0.25">
      <c r="A20" s="53" t="s">
        <v>52</v>
      </c>
      <c r="B20" s="178" t="s">
        <v>20</v>
      </c>
      <c r="C20" s="179" t="e">
        <f>VLOOKUP($A20,#REF!,MATCH($A$2,#REF!,0),0)</f>
        <v>#REF!</v>
      </c>
      <c r="D20" s="179" t="e">
        <f>VLOOKUP($A20,#REF!,MATCH($A$2,#REF!,0)+1,0)</f>
        <v>#REF!</v>
      </c>
      <c r="E20" s="179" t="e">
        <f>VLOOKUP($A20,#REF!,MATCH($A$2,#REF!,0)+2,0)</f>
        <v>#REF!</v>
      </c>
      <c r="F20" s="179" t="e">
        <f>VLOOKUP($A20,#REF!,MATCH($A$2,#REF!,0)+3,0)</f>
        <v>#REF!</v>
      </c>
      <c r="G20" s="3"/>
      <c r="H20" s="156"/>
      <c r="I20" s="156"/>
      <c r="J20" s="156"/>
      <c r="K20" s="156"/>
      <c r="L20" s="4"/>
      <c r="M20" s="21"/>
      <c r="N20" s="10"/>
      <c r="O20" s="22" t="e">
        <f t="shared" ref="O20:O41" si="2">D20-M20</f>
        <v>#REF!</v>
      </c>
    </row>
    <row r="21" spans="1:15" x14ac:dyDescent="0.25">
      <c r="A21" s="53" t="s">
        <v>161</v>
      </c>
      <c r="B21" s="178" t="s">
        <v>21</v>
      </c>
      <c r="C21" s="179" t="e">
        <f>VLOOKUP($A21,#REF!,MATCH($A$2,#REF!,0),0)</f>
        <v>#REF!</v>
      </c>
      <c r="D21" s="179" t="e">
        <f>VLOOKUP($A21,#REF!,MATCH($A$2,#REF!,0)+1,0)</f>
        <v>#REF!</v>
      </c>
      <c r="E21" s="179" t="e">
        <f>VLOOKUP($A21,#REF!,MATCH($A$2,#REF!,0)+2,0)</f>
        <v>#REF!</v>
      </c>
      <c r="F21" s="179" t="e">
        <f>VLOOKUP($A21,#REF!,MATCH($A$2,#REF!,0)+3,0)</f>
        <v>#REF!</v>
      </c>
      <c r="G21" s="3"/>
      <c r="H21" s="156"/>
      <c r="I21" s="156"/>
      <c r="J21" s="156"/>
      <c r="K21" s="156"/>
      <c r="L21" s="4"/>
      <c r="M21" s="21"/>
      <c r="N21" s="10"/>
      <c r="O21" s="22" t="e">
        <f t="shared" si="2"/>
        <v>#REF!</v>
      </c>
    </row>
    <row r="22" spans="1:15" x14ac:dyDescent="0.25">
      <c r="A22" s="53" t="s">
        <v>162</v>
      </c>
      <c r="B22" s="178" t="s">
        <v>22</v>
      </c>
      <c r="C22" s="179" t="e">
        <f>VLOOKUP($A22,#REF!,MATCH($A$2,#REF!,0),0)</f>
        <v>#REF!</v>
      </c>
      <c r="D22" s="179" t="e">
        <f>VLOOKUP($A22,#REF!,MATCH($A$2,#REF!,0)+1,0)</f>
        <v>#REF!</v>
      </c>
      <c r="E22" s="179" t="e">
        <f>VLOOKUP($A22,#REF!,MATCH($A$2,#REF!,0)+2,0)</f>
        <v>#REF!</v>
      </c>
      <c r="F22" s="179" t="e">
        <f>VLOOKUP($A22,#REF!,MATCH($A$2,#REF!,0)+3,0)</f>
        <v>#REF!</v>
      </c>
      <c r="G22" s="3"/>
      <c r="H22" s="156"/>
      <c r="I22" s="156"/>
      <c r="J22" s="156"/>
      <c r="K22" s="156"/>
      <c r="L22" s="4"/>
      <c r="M22" s="21"/>
      <c r="N22" s="10"/>
      <c r="O22" s="22" t="e">
        <f t="shared" si="2"/>
        <v>#REF!</v>
      </c>
    </row>
    <row r="23" spans="1:15" x14ac:dyDescent="0.25">
      <c r="A23" s="53" t="s">
        <v>53</v>
      </c>
      <c r="B23" s="178" t="s">
        <v>23</v>
      </c>
      <c r="C23" s="179" t="e">
        <f>VLOOKUP($A23,#REF!,MATCH($A$2,#REF!,0),0)</f>
        <v>#REF!</v>
      </c>
      <c r="D23" s="179" t="e">
        <f>VLOOKUP($A23,#REF!,MATCH($A$2,#REF!,0)+1,0)</f>
        <v>#REF!</v>
      </c>
      <c r="E23" s="179" t="e">
        <f>VLOOKUP($A23,#REF!,MATCH($A$2,#REF!,0)+2,0)</f>
        <v>#REF!</v>
      </c>
      <c r="F23" s="179" t="e">
        <f>VLOOKUP($A23,#REF!,MATCH($A$2,#REF!,0)+3,0)</f>
        <v>#REF!</v>
      </c>
      <c r="G23" s="3"/>
      <c r="H23" s="156"/>
      <c r="I23" s="156"/>
      <c r="J23" s="156"/>
      <c r="K23" s="156"/>
      <c r="L23" s="4"/>
      <c r="M23" s="21"/>
      <c r="N23" s="10"/>
      <c r="O23" s="22" t="e">
        <f t="shared" si="2"/>
        <v>#REF!</v>
      </c>
    </row>
    <row r="24" spans="1:15" x14ac:dyDescent="0.25">
      <c r="A24" s="53" t="s">
        <v>54</v>
      </c>
      <c r="B24" s="178" t="s">
        <v>24</v>
      </c>
      <c r="C24" s="179" t="e">
        <f>VLOOKUP($A24,#REF!,MATCH($A$2,#REF!,0),0)</f>
        <v>#REF!</v>
      </c>
      <c r="D24" s="179" t="e">
        <f>VLOOKUP($A24,#REF!,MATCH($A$2,#REF!,0)+1,0)</f>
        <v>#REF!</v>
      </c>
      <c r="E24" s="179" t="e">
        <f>VLOOKUP($A24,#REF!,MATCH($A$2,#REF!,0)+2,0)</f>
        <v>#REF!</v>
      </c>
      <c r="F24" s="179" t="e">
        <f>VLOOKUP($A24,#REF!,MATCH($A$2,#REF!,0)+3,0)</f>
        <v>#REF!</v>
      </c>
      <c r="G24" s="3"/>
      <c r="H24" s="156"/>
      <c r="I24" s="156"/>
      <c r="J24" s="156"/>
      <c r="K24" s="156"/>
      <c r="L24" s="4"/>
      <c r="M24" s="21"/>
      <c r="N24" s="10"/>
      <c r="O24" s="22" t="e">
        <f t="shared" si="2"/>
        <v>#REF!</v>
      </c>
    </row>
    <row r="25" spans="1:15" x14ac:dyDescent="0.25">
      <c r="A25" s="53" t="s">
        <v>55</v>
      </c>
      <c r="B25" s="178" t="s">
        <v>25</v>
      </c>
      <c r="C25" s="179" t="e">
        <f>VLOOKUP($A25,#REF!,MATCH($A$2,#REF!,0),0)</f>
        <v>#REF!</v>
      </c>
      <c r="D25" s="179" t="e">
        <f>VLOOKUP($A25,#REF!,MATCH($A$2,#REF!,0)+1,0)</f>
        <v>#REF!</v>
      </c>
      <c r="E25" s="179" t="e">
        <f>VLOOKUP($A25,#REF!,MATCH($A$2,#REF!,0)+2,0)</f>
        <v>#REF!</v>
      </c>
      <c r="F25" s="179" t="e">
        <f>VLOOKUP($A25,#REF!,MATCH($A$2,#REF!,0)+3,0)</f>
        <v>#REF!</v>
      </c>
      <c r="G25" s="3"/>
      <c r="H25" s="156"/>
      <c r="I25" s="156"/>
      <c r="J25" s="156"/>
      <c r="K25" s="156"/>
      <c r="L25" s="4"/>
      <c r="M25" s="21"/>
      <c r="N25" s="10"/>
      <c r="O25" s="22" t="e">
        <f t="shared" si="2"/>
        <v>#REF!</v>
      </c>
    </row>
    <row r="26" spans="1:15" x14ac:dyDescent="0.25">
      <c r="A26" s="53" t="s">
        <v>56</v>
      </c>
      <c r="B26" s="181" t="s">
        <v>26</v>
      </c>
      <c r="C26" s="182" t="e">
        <f>SUM(C20:C25)</f>
        <v>#REF!</v>
      </c>
      <c r="D26" s="182" t="e">
        <f t="shared" ref="D26:F26" si="3">SUM(D20:D25)</f>
        <v>#REF!</v>
      </c>
      <c r="E26" s="182" t="e">
        <f t="shared" si="3"/>
        <v>#REF!</v>
      </c>
      <c r="F26" s="182" t="e">
        <f t="shared" si="3"/>
        <v>#REF!</v>
      </c>
      <c r="G26" s="3"/>
      <c r="H26" s="155" t="e">
        <f>VLOOKUP($A26,#REF!,MATCH($A$2,#REF!,0),0)-C26</f>
        <v>#REF!</v>
      </c>
      <c r="I26" s="155" t="e">
        <f>VLOOKUP($A26,#REF!,MATCH($A$2,#REF!,0)+1,0)-D26</f>
        <v>#REF!</v>
      </c>
      <c r="J26" s="155" t="e">
        <f>VLOOKUP($A26,#REF!,MATCH($A$2,#REF!,0)+2,0)-E26</f>
        <v>#REF!</v>
      </c>
      <c r="K26" s="155" t="e">
        <f>VLOOKUP($A26,#REF!,MATCH($A$2,#REF!,0)+3,0)-F26</f>
        <v>#REF!</v>
      </c>
      <c r="L26" s="4"/>
      <c r="M26" s="31"/>
      <c r="N26" s="10"/>
      <c r="O26" s="98" t="e">
        <f t="shared" si="2"/>
        <v>#REF!</v>
      </c>
    </row>
    <row r="27" spans="1:15" ht="15.75" thickBot="1" x14ac:dyDescent="0.3">
      <c r="A27" s="53" t="s">
        <v>57</v>
      </c>
      <c r="B27" s="188" t="s">
        <v>27</v>
      </c>
      <c r="C27" s="189" t="e">
        <f>C18-C26</f>
        <v>#REF!</v>
      </c>
      <c r="D27" s="189" t="e">
        <f t="shared" ref="D27:F27" si="4">D18-D26</f>
        <v>#REF!</v>
      </c>
      <c r="E27" s="189" t="e">
        <f t="shared" si="4"/>
        <v>#REF!</v>
      </c>
      <c r="F27" s="189" t="e">
        <f t="shared" si="4"/>
        <v>#REF!</v>
      </c>
      <c r="G27" s="3"/>
      <c r="H27" s="157" t="e">
        <f>-VLOOKUP($A27,#REF!,MATCH($A$2,#REF!,0),0)-C27</f>
        <v>#REF!</v>
      </c>
      <c r="I27" s="157" t="e">
        <f>-VLOOKUP($A27,#REF!,MATCH($A$2,#REF!,0)+1,0)-D27</f>
        <v>#REF!</v>
      </c>
      <c r="J27" s="157" t="e">
        <f>-VLOOKUP($A27,#REF!,MATCH($A$2,#REF!,0)+2,0)-E27</f>
        <v>#REF!</v>
      </c>
      <c r="K27" s="157" t="e">
        <f>-VLOOKUP($A27,#REF!,MATCH($A$2,#REF!,0)+3,0)-F27</f>
        <v>#REF!</v>
      </c>
      <c r="L27" s="4"/>
      <c r="M27" s="35"/>
      <c r="N27" s="26"/>
      <c r="O27" s="129" t="e">
        <f t="shared" si="2"/>
        <v>#REF!</v>
      </c>
    </row>
    <row r="28" spans="1:15" x14ac:dyDescent="0.25">
      <c r="B28" s="176" t="s">
        <v>28</v>
      </c>
      <c r="C28" s="200" t="s">
        <v>2</v>
      </c>
      <c r="D28" s="200" t="s">
        <v>2</v>
      </c>
      <c r="E28" s="200" t="s">
        <v>2</v>
      </c>
      <c r="F28" s="200" t="s">
        <v>2</v>
      </c>
      <c r="G28" s="3"/>
      <c r="H28" s="158"/>
      <c r="I28" s="158"/>
      <c r="J28" s="158"/>
      <c r="K28" s="158"/>
      <c r="L28" s="4"/>
      <c r="M28" s="38"/>
      <c r="N28" s="26"/>
      <c r="O28" s="22"/>
    </row>
    <row r="29" spans="1:15" x14ac:dyDescent="0.25">
      <c r="A29" s="53" t="s">
        <v>58</v>
      </c>
      <c r="B29" s="180" t="s">
        <v>29</v>
      </c>
      <c r="C29" s="179" t="e">
        <f>-VLOOKUP($A29,#REF!,MATCH($A$2,#REF!,0),0)</f>
        <v>#REF!</v>
      </c>
      <c r="D29" s="179" t="e">
        <f>-VLOOKUP($A29,#REF!,MATCH($A$2,#REF!,0)+1,0)</f>
        <v>#REF!</v>
      </c>
      <c r="E29" s="179" t="e">
        <f>-VLOOKUP($A29,#REF!,MATCH($A$2,#REF!,0)+2,0)</f>
        <v>#REF!</v>
      </c>
      <c r="F29" s="179" t="e">
        <f>-VLOOKUP($A29,#REF!,MATCH($A$2,#REF!,0)+3,0)</f>
        <v>#REF!</v>
      </c>
      <c r="G29" s="3"/>
      <c r="H29" s="158"/>
      <c r="I29" s="158"/>
      <c r="J29" s="158"/>
      <c r="K29" s="158"/>
      <c r="L29" s="39"/>
      <c r="M29" s="21"/>
      <c r="N29" s="26"/>
      <c r="O29" s="22" t="e">
        <f t="shared" si="2"/>
        <v>#REF!</v>
      </c>
    </row>
    <row r="30" spans="1:15" ht="25.5" x14ac:dyDescent="0.25">
      <c r="A30" s="53" t="s">
        <v>59</v>
      </c>
      <c r="B30" s="126" t="s">
        <v>30</v>
      </c>
      <c r="C30" s="179" t="e">
        <f>-VLOOKUP($A30,#REF!,MATCH($A$2,#REF!,0),0)</f>
        <v>#REF!</v>
      </c>
      <c r="D30" s="179" t="e">
        <f>-VLOOKUP($A30,#REF!,MATCH($A$2,#REF!,0)+1,0)</f>
        <v>#REF!</v>
      </c>
      <c r="E30" s="179" t="e">
        <f>-VLOOKUP($A30,#REF!,MATCH($A$2,#REF!,0)+2,0)</f>
        <v>#REF!</v>
      </c>
      <c r="F30" s="179" t="e">
        <f>-VLOOKUP($A30,#REF!,MATCH($A$2,#REF!,0)+3,0)</f>
        <v>#REF!</v>
      </c>
      <c r="G30" s="3"/>
      <c r="H30" s="158"/>
      <c r="I30" s="158"/>
      <c r="J30" s="158"/>
      <c r="K30" s="158"/>
      <c r="L30" s="39"/>
      <c r="M30" s="21"/>
      <c r="N30" s="26"/>
      <c r="O30" s="22" t="e">
        <f t="shared" si="2"/>
        <v>#REF!</v>
      </c>
    </row>
    <row r="31" spans="1:15" x14ac:dyDescent="0.25">
      <c r="A31" s="53" t="s">
        <v>60</v>
      </c>
      <c r="B31" s="180" t="s">
        <v>31</v>
      </c>
      <c r="C31" s="179" t="e">
        <f>-VLOOKUP($A31,#REF!,MATCH($A$2,#REF!,0),0)</f>
        <v>#REF!</v>
      </c>
      <c r="D31" s="179" t="e">
        <f>-VLOOKUP($A31,#REF!,MATCH($A$2,#REF!,0)+1,0)</f>
        <v>#REF!</v>
      </c>
      <c r="E31" s="179" t="e">
        <f>-VLOOKUP($A31,#REF!,MATCH($A$2,#REF!,0)+2,0)</f>
        <v>#REF!</v>
      </c>
      <c r="F31" s="179" t="e">
        <f>-VLOOKUP($A31,#REF!,MATCH($A$2,#REF!,0)+3,0)</f>
        <v>#REF!</v>
      </c>
      <c r="G31" s="3"/>
      <c r="H31" s="158"/>
      <c r="I31" s="158"/>
      <c r="J31" s="158"/>
      <c r="K31" s="158"/>
      <c r="L31" s="39"/>
      <c r="M31" s="21"/>
      <c r="N31" s="26"/>
      <c r="O31" s="22" t="e">
        <f t="shared" si="2"/>
        <v>#REF!</v>
      </c>
    </row>
    <row r="32" spans="1:15" x14ac:dyDescent="0.25">
      <c r="A32" s="53" t="s">
        <v>61</v>
      </c>
      <c r="B32" s="195" t="s">
        <v>32</v>
      </c>
      <c r="C32" s="179" t="e">
        <f>-VLOOKUP($A32,#REF!,MATCH($A$2,#REF!,0),0)</f>
        <v>#REF!</v>
      </c>
      <c r="D32" s="179" t="e">
        <f>-VLOOKUP($A32,#REF!,MATCH($A$2,#REF!,0)+1,0)</f>
        <v>#REF!</v>
      </c>
      <c r="E32" s="179" t="e">
        <f>-VLOOKUP($A32,#REF!,MATCH($A$2,#REF!,0)+2,0)</f>
        <v>#REF!</v>
      </c>
      <c r="F32" s="179" t="e">
        <f>-VLOOKUP($A32,#REF!,MATCH($A$2,#REF!,0)+3,0)</f>
        <v>#REF!</v>
      </c>
      <c r="G32" s="3"/>
      <c r="H32" s="158"/>
      <c r="I32" s="158"/>
      <c r="J32" s="158"/>
      <c r="K32" s="158"/>
      <c r="L32" s="39"/>
      <c r="M32" s="21"/>
      <c r="N32" s="26"/>
      <c r="O32" s="22" t="e">
        <f t="shared" si="2"/>
        <v>#REF!</v>
      </c>
    </row>
    <row r="33" spans="1:15" x14ac:dyDescent="0.25">
      <c r="A33" s="53" t="s">
        <v>62</v>
      </c>
      <c r="B33" s="181" t="s">
        <v>33</v>
      </c>
      <c r="C33" s="182" t="e">
        <f>SUM(C29:C32)</f>
        <v>#REF!</v>
      </c>
      <c r="D33" s="182" t="e">
        <f t="shared" ref="D33:F33" si="5">SUM(D29:D32)</f>
        <v>#REF!</v>
      </c>
      <c r="E33" s="182" t="e">
        <f t="shared" si="5"/>
        <v>#REF!</v>
      </c>
      <c r="F33" s="182" t="e">
        <f t="shared" si="5"/>
        <v>#REF!</v>
      </c>
      <c r="G33" s="3"/>
      <c r="H33" s="155" t="e">
        <f>-VLOOKUP($A33,#REF!,MATCH($A$2,#REF!,0),0)-C33</f>
        <v>#REF!</v>
      </c>
      <c r="I33" s="155" t="e">
        <f>-VLOOKUP($A33,#REF!,MATCH($A$2,#REF!,0)+1,0)-D33</f>
        <v>#REF!</v>
      </c>
      <c r="J33" s="155" t="e">
        <f>-VLOOKUP($A33,#REF!,MATCH($A$2,#REF!,0)+2,0)-E33</f>
        <v>#REF!</v>
      </c>
      <c r="K33" s="155" t="e">
        <f>-VLOOKUP($A33,#REF!,MATCH($A$2,#REF!,0)+3,0)-F33</f>
        <v>#REF!</v>
      </c>
      <c r="L33" s="39"/>
      <c r="M33" s="31"/>
      <c r="N33" s="26"/>
      <c r="O33" s="98" t="e">
        <f t="shared" si="2"/>
        <v>#REF!</v>
      </c>
    </row>
    <row r="34" spans="1:15" x14ac:dyDescent="0.25">
      <c r="A34" s="53" t="s">
        <v>63</v>
      </c>
      <c r="B34" s="181" t="s">
        <v>34</v>
      </c>
      <c r="C34" s="182" t="e">
        <f>C27+C33</f>
        <v>#REF!</v>
      </c>
      <c r="D34" s="182" t="e">
        <f t="shared" ref="D34:F34" si="6">D27+D33</f>
        <v>#REF!</v>
      </c>
      <c r="E34" s="182" t="e">
        <f t="shared" si="6"/>
        <v>#REF!</v>
      </c>
      <c r="F34" s="182" t="e">
        <f t="shared" si="6"/>
        <v>#REF!</v>
      </c>
      <c r="G34" s="3"/>
      <c r="H34" s="160" t="e">
        <f>-VLOOKUP($A34,#REF!,MATCH($A$2,#REF!,0),0)-C34</f>
        <v>#REF!</v>
      </c>
      <c r="I34" s="160" t="e">
        <f>-VLOOKUP($A34,#REF!,MATCH($A$2,#REF!,0)+1,0)-D34</f>
        <v>#REF!</v>
      </c>
      <c r="J34" s="160" t="e">
        <f>-VLOOKUP($A34,#REF!,MATCH($A$2,#REF!,0)+2,0)-E34</f>
        <v>#REF!</v>
      </c>
      <c r="K34" s="160" t="e">
        <f>-VLOOKUP($A34,#REF!,MATCH($A$2,#REF!,0)+3,0)-F34</f>
        <v>#REF!</v>
      </c>
      <c r="L34" s="39"/>
      <c r="M34" s="31"/>
      <c r="N34" s="26"/>
      <c r="O34" s="98" t="e">
        <f t="shared" si="2"/>
        <v>#REF!</v>
      </c>
    </row>
    <row r="35" spans="1:15" x14ac:dyDescent="0.25">
      <c r="B35" s="186" t="s">
        <v>35</v>
      </c>
      <c r="C35" s="183" t="s">
        <v>2</v>
      </c>
      <c r="D35" s="183" t="s">
        <v>2</v>
      </c>
      <c r="E35" s="183" t="s">
        <v>2</v>
      </c>
      <c r="F35" s="183" t="s">
        <v>2</v>
      </c>
      <c r="G35" s="3"/>
      <c r="H35" s="158"/>
      <c r="I35" s="158"/>
      <c r="J35" s="158"/>
      <c r="K35" s="158"/>
      <c r="L35" s="39"/>
      <c r="M35" s="41"/>
      <c r="N35" s="26"/>
      <c r="O35" s="22"/>
    </row>
    <row r="36" spans="1:15" ht="25.5" x14ac:dyDescent="0.25">
      <c r="A36" s="53" t="s">
        <v>64</v>
      </c>
      <c r="B36" s="126" t="s">
        <v>36</v>
      </c>
      <c r="C36" s="179" t="e">
        <f>-VLOOKUP($A36,#REF!,MATCH($A$2,#REF!,0),0)</f>
        <v>#REF!</v>
      </c>
      <c r="D36" s="179" t="e">
        <f>-VLOOKUP($A36,#REF!,MATCH($A$2,#REF!,0)+1,0)</f>
        <v>#REF!</v>
      </c>
      <c r="E36" s="179" t="e">
        <f>-VLOOKUP($A36,#REF!,MATCH($A$2,#REF!,0)+2,0)</f>
        <v>#REF!</v>
      </c>
      <c r="F36" s="179" t="e">
        <f>-VLOOKUP($A36,#REF!,MATCH($A$2,#REF!,0)+3,0)</f>
        <v>#REF!</v>
      </c>
      <c r="G36" s="3"/>
      <c r="H36" s="158"/>
      <c r="I36" s="158"/>
      <c r="J36" s="158"/>
      <c r="K36" s="158"/>
      <c r="L36" s="39"/>
      <c r="M36" s="21"/>
      <c r="N36" s="26"/>
      <c r="O36" s="22" t="e">
        <f t="shared" si="2"/>
        <v>#REF!</v>
      </c>
    </row>
    <row r="37" spans="1:15" x14ac:dyDescent="0.25">
      <c r="A37" s="53" t="s">
        <v>65</v>
      </c>
      <c r="B37" s="126" t="s">
        <v>37</v>
      </c>
      <c r="C37" s="179" t="e">
        <f>-VLOOKUP($A37,#REF!,MATCH($A$2,#REF!,0),0)</f>
        <v>#REF!</v>
      </c>
      <c r="D37" s="179" t="e">
        <f>-VLOOKUP($A37,#REF!,MATCH($A$2,#REF!,0)+1,0)</f>
        <v>#REF!</v>
      </c>
      <c r="E37" s="179" t="e">
        <f>-VLOOKUP($A37,#REF!,MATCH($A$2,#REF!,0)+2,0)</f>
        <v>#REF!</v>
      </c>
      <c r="F37" s="179" t="e">
        <f>-VLOOKUP($A37,#REF!,MATCH($A$2,#REF!,0)+3,0)</f>
        <v>#REF!</v>
      </c>
      <c r="G37" s="3"/>
      <c r="H37" s="158"/>
      <c r="I37" s="158"/>
      <c r="J37" s="158"/>
      <c r="K37" s="158"/>
      <c r="L37" s="39"/>
      <c r="M37" s="21"/>
      <c r="N37" s="26"/>
      <c r="O37" s="22" t="e">
        <f t="shared" si="2"/>
        <v>#REF!</v>
      </c>
    </row>
    <row r="38" spans="1:15" x14ac:dyDescent="0.25">
      <c r="A38" s="53" t="s">
        <v>66</v>
      </c>
      <c r="B38" s="126" t="s">
        <v>38</v>
      </c>
      <c r="C38" s="179" t="e">
        <f>-VLOOKUP($A38,#REF!,MATCH($A$2,#REF!,0),0)</f>
        <v>#REF!</v>
      </c>
      <c r="D38" s="179" t="e">
        <f>-VLOOKUP($A38,#REF!,MATCH($A$2,#REF!,0)+1,0)</f>
        <v>#REF!</v>
      </c>
      <c r="E38" s="179" t="e">
        <f>-VLOOKUP($A38,#REF!,MATCH($A$2,#REF!,0)+2,0)</f>
        <v>#REF!</v>
      </c>
      <c r="F38" s="179" t="e">
        <f>-VLOOKUP($A38,#REF!,MATCH($A$2,#REF!,0)+3,0)</f>
        <v>#REF!</v>
      </c>
      <c r="G38" s="3"/>
      <c r="H38" s="158"/>
      <c r="I38" s="158"/>
      <c r="J38" s="158"/>
      <c r="K38" s="158"/>
      <c r="L38" s="39"/>
      <c r="M38" s="21"/>
      <c r="N38" s="26"/>
      <c r="O38" s="22" t="e">
        <f t="shared" si="2"/>
        <v>#REF!</v>
      </c>
    </row>
    <row r="39" spans="1:15" x14ac:dyDescent="0.25">
      <c r="A39" s="53" t="s">
        <v>67</v>
      </c>
      <c r="B39" s="126" t="s">
        <v>39</v>
      </c>
      <c r="C39" s="179" t="e">
        <f>-VLOOKUP($A39,#REF!,MATCH($A$2,#REF!,0),0)</f>
        <v>#REF!</v>
      </c>
      <c r="D39" s="179" t="e">
        <f>-VLOOKUP($A39,#REF!,MATCH($A$2,#REF!,0)+1,0)</f>
        <v>#REF!</v>
      </c>
      <c r="E39" s="179" t="e">
        <f>-VLOOKUP($A39,#REF!,MATCH($A$2,#REF!,0)+2,0)</f>
        <v>#REF!</v>
      </c>
      <c r="F39" s="179" t="e">
        <f>-VLOOKUP($A39,#REF!,MATCH($A$2,#REF!,0)+3,0)</f>
        <v>#REF!</v>
      </c>
      <c r="G39" s="3"/>
      <c r="H39" s="159"/>
      <c r="I39" s="159"/>
      <c r="J39" s="159"/>
      <c r="K39" s="159"/>
      <c r="L39" s="39"/>
      <c r="M39" s="43"/>
      <c r="N39" s="26"/>
      <c r="O39" s="22" t="e">
        <f t="shared" si="2"/>
        <v>#REF!</v>
      </c>
    </row>
    <row r="40" spans="1:15" x14ac:dyDescent="0.25">
      <c r="A40" s="53" t="s">
        <v>68</v>
      </c>
      <c r="B40" s="187" t="s">
        <v>40</v>
      </c>
      <c r="C40" s="182" t="e">
        <f>SUM(C36:C39)</f>
        <v>#REF!</v>
      </c>
      <c r="D40" s="182" t="e">
        <f t="shared" ref="D40:F40" si="7">SUM(D36:D39)</f>
        <v>#REF!</v>
      </c>
      <c r="E40" s="182" t="e">
        <f t="shared" si="7"/>
        <v>#REF!</v>
      </c>
      <c r="F40" s="182" t="e">
        <f t="shared" si="7"/>
        <v>#REF!</v>
      </c>
      <c r="G40" s="3"/>
      <c r="H40" s="155" t="e">
        <f>-VLOOKUP($A40,#REF!,MATCH($A$2,#REF!,0),0)-C40</f>
        <v>#REF!</v>
      </c>
      <c r="I40" s="155" t="e">
        <f>-VLOOKUP($A40,#REF!,MATCH($A$2,#REF!,0)+1,0)-D40</f>
        <v>#REF!</v>
      </c>
      <c r="J40" s="155" t="e">
        <f>-VLOOKUP($A40,#REF!,MATCH($A$2,#REF!,0)+2,0)-E40</f>
        <v>#REF!</v>
      </c>
      <c r="K40" s="155" t="e">
        <f>-VLOOKUP($A40,#REF!,MATCH($A$2,#REF!,0)+3,0)-F40</f>
        <v>#REF!</v>
      </c>
      <c r="L40" s="39"/>
      <c r="M40" s="44"/>
      <c r="N40" s="26"/>
      <c r="O40" s="98" t="e">
        <f t="shared" si="2"/>
        <v>#REF!</v>
      </c>
    </row>
    <row r="41" spans="1:15" ht="15.75" thickBot="1" x14ac:dyDescent="0.3">
      <c r="A41" s="53" t="s">
        <v>69</v>
      </c>
      <c r="B41" s="45" t="s">
        <v>41</v>
      </c>
      <c r="C41" s="34" t="e">
        <f>C34+C40</f>
        <v>#REF!</v>
      </c>
      <c r="D41" s="34" t="e">
        <f t="shared" ref="D41:F41" si="8">D34+D40</f>
        <v>#REF!</v>
      </c>
      <c r="E41" s="34" t="e">
        <f t="shared" si="8"/>
        <v>#REF!</v>
      </c>
      <c r="F41" s="34" t="e">
        <f t="shared" si="8"/>
        <v>#REF!</v>
      </c>
      <c r="G41" s="3"/>
      <c r="H41" s="157" t="e">
        <f>-VLOOKUP($A41,#REF!,MATCH($A$2,#REF!,0),0)-C41</f>
        <v>#REF!</v>
      </c>
      <c r="I41" s="157" t="e">
        <f>-VLOOKUP($A41,#REF!,MATCH($A$2,#REF!,0)+1,0)-D41</f>
        <v>#REF!</v>
      </c>
      <c r="J41" s="157" t="e">
        <f>-VLOOKUP($A41,#REF!,MATCH($A$2,#REF!,0)+2,0)-E41</f>
        <v>#REF!</v>
      </c>
      <c r="K41" s="157" t="e">
        <f>-VLOOKUP($A41,#REF!,MATCH($A$2,#REF!,0)+3,0)-F41</f>
        <v>#REF!</v>
      </c>
      <c r="L41" s="39"/>
      <c r="M41" s="35"/>
      <c r="N41" s="26"/>
      <c r="O41" s="129" t="e">
        <f t="shared" si="2"/>
        <v>#REF!</v>
      </c>
    </row>
    <row r="42" spans="1:15" x14ac:dyDescent="0.25">
      <c r="B42" s="28"/>
      <c r="C42" s="40"/>
      <c r="D42" s="40"/>
      <c r="E42" s="40"/>
      <c r="F42" s="40"/>
      <c r="G42" s="3"/>
      <c r="H42" s="46"/>
      <c r="I42" s="46"/>
      <c r="J42" s="46"/>
      <c r="K42" s="46"/>
      <c r="L42" s="39"/>
      <c r="M42" s="47"/>
      <c r="N42" s="26"/>
      <c r="O42" s="47"/>
    </row>
    <row r="43" spans="1:15" x14ac:dyDescent="0.25">
      <c r="B43" s="28"/>
      <c r="C43" s="40"/>
      <c r="D43" s="40"/>
      <c r="E43" s="40"/>
      <c r="F43" s="40"/>
      <c r="G43" s="3"/>
      <c r="H43" s="46"/>
      <c r="I43" s="46"/>
      <c r="J43" s="46"/>
      <c r="K43" s="46"/>
      <c r="L43" s="39"/>
      <c r="M43" s="47"/>
      <c r="N43" s="26"/>
      <c r="O43" s="47"/>
    </row>
    <row r="44" spans="1:15" x14ac:dyDescent="0.25">
      <c r="B44" s="3"/>
      <c r="C44" s="3"/>
      <c r="D44" s="3"/>
      <c r="E44" s="3"/>
      <c r="F44" s="3"/>
      <c r="G44" s="3"/>
    </row>
    <row r="45" spans="1:15" x14ac:dyDescent="0.25">
      <c r="B45" s="554" t="s">
        <v>42</v>
      </c>
      <c r="C45" s="554"/>
      <c r="D45" s="554"/>
      <c r="E45" s="554"/>
      <c r="F45" s="554"/>
      <c r="G45" s="48"/>
    </row>
    <row r="46" spans="1:15" x14ac:dyDescent="0.25">
      <c r="B46" s="49" t="s">
        <v>43</v>
      </c>
      <c r="C46" s="50"/>
      <c r="D46" s="50"/>
      <c r="E46" s="50"/>
      <c r="F46" s="50"/>
    </row>
    <row r="50" spans="1:19" x14ac:dyDescent="0.25">
      <c r="B50" s="3"/>
      <c r="C50" s="3"/>
      <c r="D50" s="3"/>
      <c r="E50" s="3"/>
      <c r="F50" s="3"/>
      <c r="G50" s="3"/>
    </row>
    <row r="51" spans="1:19" x14ac:dyDescent="0.25">
      <c r="B51" s="1" t="s">
        <v>248</v>
      </c>
      <c r="C51" s="2"/>
      <c r="D51" s="54"/>
      <c r="E51" s="2"/>
      <c r="F51" s="2"/>
      <c r="G51" s="3"/>
    </row>
    <row r="52" spans="1:19" x14ac:dyDescent="0.25">
      <c r="B52" s="2"/>
      <c r="C52" s="2"/>
      <c r="D52" s="2"/>
      <c r="E52" s="2"/>
      <c r="F52" s="2"/>
      <c r="G52" s="3"/>
    </row>
    <row r="53" spans="1:19" x14ac:dyDescent="0.25">
      <c r="B53" s="555" t="s">
        <v>105</v>
      </c>
      <c r="C53" s="555"/>
      <c r="D53" s="555"/>
      <c r="E53" s="555"/>
      <c r="F53" s="555"/>
      <c r="G53" s="3"/>
    </row>
    <row r="54" spans="1:19" x14ac:dyDescent="0.25">
      <c r="B54" s="552" t="s">
        <v>0</v>
      </c>
      <c r="C54" s="552"/>
      <c r="D54" s="552"/>
      <c r="E54" s="552"/>
      <c r="F54" s="552"/>
      <c r="G54" s="3"/>
      <c r="H54" s="37" t="s">
        <v>106</v>
      </c>
      <c r="I54" s="55"/>
      <c r="J54" s="55"/>
      <c r="K54" s="55"/>
      <c r="L54" s="4"/>
      <c r="M54" s="56" t="s">
        <v>70</v>
      </c>
      <c r="N54" s="56"/>
      <c r="O54" s="56"/>
      <c r="P54" s="4"/>
      <c r="Q54" s="166" t="s">
        <v>71</v>
      </c>
      <c r="R54" s="57"/>
      <c r="S54" s="167" t="s">
        <v>267</v>
      </c>
    </row>
    <row r="55" spans="1:19" x14ac:dyDescent="0.25">
      <c r="B55" s="201" t="s">
        <v>2</v>
      </c>
      <c r="C55" s="190" t="s">
        <v>2</v>
      </c>
      <c r="D55" s="202" t="s">
        <v>2</v>
      </c>
      <c r="E55" s="202" t="s">
        <v>204</v>
      </c>
      <c r="F55" s="203" t="s">
        <v>2</v>
      </c>
      <c r="G55" s="3"/>
      <c r="H55" s="58"/>
      <c r="I55" s="59" t="s">
        <v>72</v>
      </c>
      <c r="J55" s="60"/>
      <c r="K55" s="60"/>
      <c r="L55" s="4"/>
      <c r="M55" s="61"/>
      <c r="N55" s="142"/>
      <c r="O55" s="142"/>
      <c r="P55" s="4"/>
      <c r="Q55" s="144"/>
      <c r="R55" s="57"/>
      <c r="S55" s="165"/>
    </row>
    <row r="56" spans="1:19" x14ac:dyDescent="0.25">
      <c r="B56" s="204" t="s">
        <v>2</v>
      </c>
      <c r="C56" s="205">
        <v>2013</v>
      </c>
      <c r="D56" s="205">
        <v>2014</v>
      </c>
      <c r="E56" s="205">
        <v>2014</v>
      </c>
      <c r="F56" s="206">
        <v>2015</v>
      </c>
      <c r="G56" s="3"/>
      <c r="H56" s="63">
        <v>2013</v>
      </c>
      <c r="I56" s="63">
        <v>2014</v>
      </c>
      <c r="J56" s="63">
        <v>2014</v>
      </c>
      <c r="K56" s="63">
        <v>2015</v>
      </c>
      <c r="L56" s="4"/>
      <c r="M56" s="143" t="s">
        <v>4</v>
      </c>
      <c r="N56" s="143" t="s">
        <v>4</v>
      </c>
      <c r="O56" s="143" t="s">
        <v>5</v>
      </c>
      <c r="P56" s="4"/>
      <c r="Q56" s="145">
        <v>2014</v>
      </c>
      <c r="R56" s="57"/>
      <c r="S56" s="165"/>
    </row>
    <row r="57" spans="1:19" x14ac:dyDescent="0.25">
      <c r="B57" s="207" t="s">
        <v>2</v>
      </c>
      <c r="C57" s="175" t="s">
        <v>6</v>
      </c>
      <c r="D57" s="175" t="s">
        <v>7</v>
      </c>
      <c r="E57" s="175" t="s">
        <v>8</v>
      </c>
      <c r="F57" s="208" t="s">
        <v>7</v>
      </c>
      <c r="G57" s="3"/>
      <c r="H57" s="64" t="s">
        <v>6</v>
      </c>
      <c r="I57" s="64" t="s">
        <v>7</v>
      </c>
      <c r="J57" s="64" t="s">
        <v>8</v>
      </c>
      <c r="K57" s="64" t="s">
        <v>7</v>
      </c>
      <c r="L57" s="4"/>
      <c r="M57" s="91" t="s">
        <v>7</v>
      </c>
      <c r="N57" s="91" t="s">
        <v>8</v>
      </c>
      <c r="O57" s="91" t="s">
        <v>7</v>
      </c>
      <c r="P57" s="4"/>
      <c r="Q57" s="146" t="s">
        <v>7</v>
      </c>
      <c r="R57" s="57"/>
      <c r="S57" s="165"/>
    </row>
    <row r="58" spans="1:19" x14ac:dyDescent="0.25">
      <c r="B58" s="198" t="s">
        <v>73</v>
      </c>
      <c r="C58" s="177" t="s">
        <v>2</v>
      </c>
      <c r="D58" s="177" t="s">
        <v>2</v>
      </c>
      <c r="E58" s="177" t="s">
        <v>2</v>
      </c>
      <c r="F58" s="177" t="s">
        <v>2</v>
      </c>
      <c r="G58" s="3"/>
      <c r="H58" s="23"/>
      <c r="I58" s="23"/>
      <c r="J58" s="23"/>
      <c r="K58" s="23"/>
      <c r="L58" s="4"/>
      <c r="M58" s="65"/>
      <c r="N58" s="66"/>
      <c r="O58" s="66"/>
      <c r="P58" s="4"/>
      <c r="Q58" s="62"/>
      <c r="R58" s="57"/>
      <c r="S58" s="165"/>
    </row>
    <row r="59" spans="1:19" x14ac:dyDescent="0.25">
      <c r="B59" s="198" t="s">
        <v>74</v>
      </c>
      <c r="C59" s="209" t="s">
        <v>2</v>
      </c>
      <c r="D59" s="209" t="s">
        <v>2</v>
      </c>
      <c r="E59" s="209" t="s">
        <v>2</v>
      </c>
      <c r="F59" s="209" t="s">
        <v>2</v>
      </c>
      <c r="G59" s="3"/>
      <c r="H59" s="23"/>
      <c r="I59" s="23"/>
      <c r="J59" s="23"/>
      <c r="K59" s="23"/>
      <c r="L59" s="4"/>
      <c r="M59" s="65"/>
      <c r="N59" s="66"/>
      <c r="O59" s="66"/>
      <c r="P59" s="4"/>
      <c r="Q59" s="62"/>
      <c r="R59" s="57"/>
      <c r="S59" s="165"/>
    </row>
    <row r="60" spans="1:19" x14ac:dyDescent="0.25">
      <c r="A60" s="53" t="s">
        <v>101</v>
      </c>
      <c r="B60" s="178" t="s">
        <v>75</v>
      </c>
      <c r="C60" s="179" t="e">
        <f>VLOOKUP($A60,#REF!,MATCH( $A$2,#REF!,0),0)</f>
        <v>#REF!</v>
      </c>
      <c r="D60" s="179" t="e">
        <f>VLOOKUP($A60,#REF!,MATCH( $A$2,#REF!,0)+1,0)</f>
        <v>#REF!</v>
      </c>
      <c r="E60" s="179" t="e">
        <f>VLOOKUP($A60,#REF!,MATCH( $A$2,#REF!,0)+2,0)</f>
        <v>#REF!</v>
      </c>
      <c r="F60" s="179" t="e">
        <f>VLOOKUP($A60,#REF!,MATCH( $A$2,#REF!,0)+3,0)</f>
        <v>#REF!</v>
      </c>
      <c r="G60" s="3"/>
      <c r="H60" s="67"/>
      <c r="I60" s="67"/>
      <c r="J60" s="67"/>
      <c r="K60" s="67"/>
      <c r="L60" s="4"/>
      <c r="M60" s="65"/>
      <c r="N60" s="66"/>
      <c r="O60" s="66"/>
      <c r="P60" s="4"/>
      <c r="Q60" s="62"/>
      <c r="R60" s="57"/>
      <c r="S60" s="165"/>
    </row>
    <row r="61" spans="1:19" x14ac:dyDescent="0.25">
      <c r="A61" s="53" t="s">
        <v>102</v>
      </c>
      <c r="B61" s="178" t="s">
        <v>76</v>
      </c>
      <c r="C61" s="179" t="e">
        <f>VLOOKUP($A61,#REF!,MATCH( $A$2,#REF!,0),0)</f>
        <v>#REF!</v>
      </c>
      <c r="D61" s="179" t="e">
        <f>VLOOKUP($A61,#REF!,MATCH( $A$2,#REF!,0)+1,0)</f>
        <v>#REF!</v>
      </c>
      <c r="E61" s="179" t="e">
        <f>VLOOKUP($A61,#REF!,MATCH( $A$2,#REF!,0)+2,0)</f>
        <v>#REF!</v>
      </c>
      <c r="F61" s="179" t="e">
        <f>VLOOKUP($A61,#REF!,MATCH( $A$2,#REF!,0)+3,0)</f>
        <v>#REF!</v>
      </c>
      <c r="G61" s="3"/>
      <c r="H61" s="67"/>
      <c r="I61" s="67"/>
      <c r="J61" s="67"/>
      <c r="K61" s="67"/>
      <c r="L61" s="4"/>
      <c r="M61" s="65"/>
      <c r="N61" s="66"/>
      <c r="O61" s="68"/>
      <c r="P61" s="4"/>
      <c r="Q61" s="62"/>
      <c r="R61" s="57"/>
      <c r="S61" s="165"/>
    </row>
    <row r="62" spans="1:19" x14ac:dyDescent="0.25">
      <c r="A62" s="53" t="s">
        <v>103</v>
      </c>
      <c r="B62" s="178" t="s">
        <v>77</v>
      </c>
      <c r="C62" s="179" t="e">
        <f>VLOOKUP($A62,#REF!,MATCH( $A$2,#REF!,0),0)</f>
        <v>#REF!</v>
      </c>
      <c r="D62" s="179" t="e">
        <f>VLOOKUP($A62,#REF!,MATCH( $A$2,#REF!,0)+1,0)</f>
        <v>#REF!</v>
      </c>
      <c r="E62" s="179" t="e">
        <f>VLOOKUP($A62,#REF!,MATCH( $A$2,#REF!,0)+2,0)</f>
        <v>#REF!</v>
      </c>
      <c r="F62" s="179" t="e">
        <f>VLOOKUP($A62,#REF!,MATCH( $A$2,#REF!,0)+3,0)</f>
        <v>#REF!</v>
      </c>
      <c r="G62" s="3"/>
      <c r="H62" s="67"/>
      <c r="I62" s="67"/>
      <c r="J62" s="67"/>
      <c r="K62" s="67"/>
      <c r="L62" s="4"/>
      <c r="M62" s="65"/>
      <c r="N62" s="66"/>
      <c r="O62" s="66"/>
      <c r="P62" s="4"/>
      <c r="Q62" s="62"/>
      <c r="R62" s="57"/>
      <c r="S62" s="165"/>
    </row>
    <row r="63" spans="1:19" x14ac:dyDescent="0.25">
      <c r="A63" s="53" t="s">
        <v>193</v>
      </c>
      <c r="B63" s="178" t="s">
        <v>78</v>
      </c>
      <c r="C63" s="179" t="e">
        <f>VLOOKUP($A63,#REF!,MATCH( $A$2,#REF!,0),0)</f>
        <v>#REF!</v>
      </c>
      <c r="D63" s="179" t="e">
        <f>VLOOKUP($A63,#REF!,MATCH( $A$2,#REF!,0)+1,0)</f>
        <v>#REF!</v>
      </c>
      <c r="E63" s="179" t="e">
        <f>VLOOKUP($A63,#REF!,MATCH( $A$2,#REF!,0)+2,0)</f>
        <v>#REF!</v>
      </c>
      <c r="F63" s="179" t="e">
        <f>VLOOKUP($A63,#REF!,MATCH( $A$2,#REF!,0)+3,0)</f>
        <v>#REF!</v>
      </c>
      <c r="G63" s="3"/>
      <c r="H63" s="67"/>
      <c r="I63" s="67"/>
      <c r="J63" s="67"/>
      <c r="K63" s="67"/>
      <c r="L63" s="4"/>
      <c r="M63" s="65"/>
      <c r="N63" s="66"/>
      <c r="O63" s="66"/>
      <c r="P63" s="4"/>
      <c r="Q63" s="62"/>
      <c r="R63" s="57"/>
      <c r="S63" s="165"/>
    </row>
    <row r="64" spans="1:19" x14ac:dyDescent="0.25">
      <c r="A64" s="53" t="s">
        <v>108</v>
      </c>
      <c r="B64" s="181" t="s">
        <v>79</v>
      </c>
      <c r="C64" s="182" t="e">
        <f>SUM(C60:C63)</f>
        <v>#REF!</v>
      </c>
      <c r="D64" s="182" t="e">
        <f t="shared" ref="D64:F64" si="9">SUM(D60:D63)</f>
        <v>#REF!</v>
      </c>
      <c r="E64" s="182" t="e">
        <f t="shared" si="9"/>
        <v>#REF!</v>
      </c>
      <c r="F64" s="182" t="e">
        <f t="shared" si="9"/>
        <v>#REF!</v>
      </c>
      <c r="G64" s="3"/>
      <c r="H64" s="136" t="e">
        <f>VLOOKUP($A64,#REF!,MATCH( $A$2,#REF!,0),0)-C64</f>
        <v>#REF!</v>
      </c>
      <c r="I64" s="136" t="e">
        <f>VLOOKUP($A64,#REF!,MATCH( $A$2,#REF!,0)+1,0)-D64</f>
        <v>#REF!</v>
      </c>
      <c r="J64" s="136" t="e">
        <f>VLOOKUP($A64,#REF!,MATCH( $A$2,#REF!,0)+2,0)-E64</f>
        <v>#REF!</v>
      </c>
      <c r="K64" s="136" t="e">
        <f>VLOOKUP($A64,#REF!,MATCH( $A$2,#REF!,0)+3,0)-F64</f>
        <v>#REF!</v>
      </c>
      <c r="L64" s="4"/>
      <c r="M64" s="69"/>
      <c r="N64" s="69"/>
      <c r="O64" s="69"/>
      <c r="P64" s="4"/>
      <c r="Q64" s="74"/>
      <c r="R64" s="57"/>
      <c r="S64" s="165"/>
    </row>
    <row r="65" spans="1:19" x14ac:dyDescent="0.25">
      <c r="B65" s="198" t="s">
        <v>80</v>
      </c>
      <c r="C65" s="179" t="s">
        <v>2</v>
      </c>
      <c r="D65" s="179" t="s">
        <v>2</v>
      </c>
      <c r="E65" s="179" t="s">
        <v>2</v>
      </c>
      <c r="F65" s="179" t="s">
        <v>2</v>
      </c>
      <c r="G65" s="3"/>
      <c r="H65" s="67"/>
      <c r="I65" s="67"/>
      <c r="J65" s="67"/>
      <c r="K65" s="67"/>
      <c r="L65" s="4"/>
      <c r="M65" s="65"/>
      <c r="N65" s="66"/>
      <c r="O65" s="68"/>
      <c r="P65" s="4"/>
      <c r="Q65" s="62"/>
      <c r="R65" s="57"/>
      <c r="S65" s="165"/>
    </row>
    <row r="66" spans="1:19" x14ac:dyDescent="0.25">
      <c r="A66" s="53" t="s">
        <v>109</v>
      </c>
      <c r="B66" s="178" t="s">
        <v>81</v>
      </c>
      <c r="C66" s="179" t="e">
        <f>VLOOKUP($A66,#REF!,MATCH( $A$2,#REF!,0),0)</f>
        <v>#REF!</v>
      </c>
      <c r="D66" s="179" t="e">
        <f>VLOOKUP($A66,#REF!,MATCH( $A$2,#REF!,0)+1,0)</f>
        <v>#REF!</v>
      </c>
      <c r="E66" s="179" t="e">
        <f>VLOOKUP($A66,#REF!,MATCH( $A$2,#REF!,0)+2,0)</f>
        <v>#REF!</v>
      </c>
      <c r="F66" s="179" t="e">
        <f>VLOOKUP($A66,#REF!,MATCH( $A$2,#REF!,0)+3,0)</f>
        <v>#REF!</v>
      </c>
      <c r="G66" s="3"/>
      <c r="H66" s="67"/>
      <c r="I66" s="67"/>
      <c r="J66" s="67"/>
      <c r="K66" s="67"/>
      <c r="L66" s="4"/>
      <c r="M66" s="65"/>
      <c r="N66" s="66"/>
      <c r="O66" s="66"/>
      <c r="P66" s="4"/>
      <c r="Q66" s="62"/>
      <c r="R66" s="57"/>
      <c r="S66" s="165"/>
    </row>
    <row r="67" spans="1:19" ht="15" customHeight="1" x14ac:dyDescent="0.25">
      <c r="A67" s="53" t="s">
        <v>110</v>
      </c>
      <c r="B67" s="70" t="s">
        <v>82</v>
      </c>
      <c r="C67" s="179" t="e">
        <f>VLOOKUP($A67,#REF!,MATCH( $A$2,#REF!,0),0)</f>
        <v>#REF!</v>
      </c>
      <c r="D67" s="179" t="e">
        <f>VLOOKUP($A67,#REF!,MATCH( $A$2,#REF!,0)+1,0)</f>
        <v>#REF!</v>
      </c>
      <c r="E67" s="179" t="e">
        <f>VLOOKUP($A67,#REF!,MATCH( $A$2,#REF!,0)+2,0)</f>
        <v>#REF!</v>
      </c>
      <c r="F67" s="179" t="e">
        <f>VLOOKUP($A67,#REF!,MATCH( $A$2,#REF!,0)+3,0)</f>
        <v>#REF!</v>
      </c>
      <c r="G67" s="3"/>
      <c r="H67" s="67"/>
      <c r="I67" s="67"/>
      <c r="J67" s="67"/>
      <c r="K67" s="67"/>
      <c r="L67" s="4"/>
      <c r="M67" s="71"/>
      <c r="N67" s="71"/>
      <c r="O67" s="71"/>
      <c r="P67" s="4"/>
      <c r="Q67" s="62"/>
      <c r="R67" s="57"/>
      <c r="S67" s="165"/>
    </row>
    <row r="68" spans="1:19" x14ac:dyDescent="0.25">
      <c r="A68" s="53" t="s">
        <v>111</v>
      </c>
      <c r="B68" s="178" t="s">
        <v>83</v>
      </c>
      <c r="C68" s="179" t="e">
        <f>VLOOKUP($A68,#REF!,MATCH( $A$2,#REF!,0),0)</f>
        <v>#REF!</v>
      </c>
      <c r="D68" s="179" t="e">
        <f>VLOOKUP($A68,#REF!,MATCH( $A$2,#REF!,0)+1,0)</f>
        <v>#REF!</v>
      </c>
      <c r="E68" s="179" t="e">
        <f>VLOOKUP($A68,#REF!,MATCH( $A$2,#REF!,0)+2,0)</f>
        <v>#REF!</v>
      </c>
      <c r="F68" s="179" t="e">
        <f>VLOOKUP($A68,#REF!,MATCH( $A$2,#REF!,0)+3,0)</f>
        <v>#REF!</v>
      </c>
      <c r="G68" s="3"/>
      <c r="H68" s="67"/>
      <c r="I68" s="67"/>
      <c r="J68" s="67"/>
      <c r="K68" s="67"/>
      <c r="L68" s="4"/>
      <c r="M68" s="71"/>
      <c r="N68" s="71"/>
      <c r="O68" s="71"/>
      <c r="P68" s="4"/>
      <c r="Q68" s="62"/>
      <c r="R68" s="57"/>
      <c r="S68" s="165"/>
    </row>
    <row r="69" spans="1:19" x14ac:dyDescent="0.25">
      <c r="A69" s="53" t="s">
        <v>112</v>
      </c>
      <c r="B69" s="178" t="s">
        <v>84</v>
      </c>
      <c r="C69" s="179" t="e">
        <f>VLOOKUP($A69,#REF!,MATCH( $A$2,#REF!,0),0)</f>
        <v>#REF!</v>
      </c>
      <c r="D69" s="179" t="e">
        <f>VLOOKUP($A69,#REF!,MATCH( $A$2,#REF!,0)+1,0)</f>
        <v>#REF!</v>
      </c>
      <c r="E69" s="179" t="e">
        <f>VLOOKUP($A69,#REF!,MATCH( $A$2,#REF!,0)+2,0)</f>
        <v>#REF!</v>
      </c>
      <c r="F69" s="179" t="e">
        <f>VLOOKUP($A69,#REF!,MATCH( $A$2,#REF!,0)+3,0)</f>
        <v>#REF!</v>
      </c>
      <c r="G69" s="3"/>
      <c r="H69" s="67"/>
      <c r="I69" s="67"/>
      <c r="J69" s="67"/>
      <c r="K69" s="67"/>
      <c r="L69" s="39"/>
      <c r="M69" s="71"/>
      <c r="N69" s="71"/>
      <c r="O69" s="71"/>
      <c r="P69" s="39"/>
      <c r="Q69" s="62"/>
      <c r="R69" s="72"/>
      <c r="S69" s="165"/>
    </row>
    <row r="70" spans="1:19" x14ac:dyDescent="0.25">
      <c r="A70" s="53" t="s">
        <v>113</v>
      </c>
      <c r="B70" s="178" t="s">
        <v>85</v>
      </c>
      <c r="C70" s="179" t="e">
        <f>VLOOKUP($A70,#REF!,MATCH( $A$2,#REF!,0),0)</f>
        <v>#REF!</v>
      </c>
      <c r="D70" s="179" t="e">
        <f>VLOOKUP($A70,#REF!,MATCH( $A$2,#REF!,0)+1,0)</f>
        <v>#REF!</v>
      </c>
      <c r="E70" s="179" t="e">
        <f>VLOOKUP($A70,#REF!,MATCH( $A$2,#REF!,0)+2,0)</f>
        <v>#REF!</v>
      </c>
      <c r="F70" s="179" t="e">
        <f>VLOOKUP($A70,#REF!,MATCH( $A$2,#REF!,0)+3,0)</f>
        <v>#REF!</v>
      </c>
      <c r="G70" s="3"/>
      <c r="H70" s="67"/>
      <c r="I70" s="67"/>
      <c r="J70" s="67"/>
      <c r="K70" s="67"/>
      <c r="L70" s="4"/>
      <c r="M70" s="71"/>
      <c r="N70" s="71"/>
      <c r="O70" s="71"/>
      <c r="P70" s="4"/>
      <c r="Q70" s="62"/>
      <c r="R70" s="57"/>
      <c r="S70" s="165"/>
    </row>
    <row r="71" spans="1:19" x14ac:dyDescent="0.25">
      <c r="A71" s="53" t="s">
        <v>114</v>
      </c>
      <c r="B71" s="178" t="s">
        <v>86</v>
      </c>
      <c r="C71" s="179" t="e">
        <f>VLOOKUP($A71,#REF!,MATCH( $A$2,#REF!,0),0)</f>
        <v>#REF!</v>
      </c>
      <c r="D71" s="179" t="e">
        <f>VLOOKUP($A71,#REF!,MATCH( $A$2,#REF!,0)+1,0)</f>
        <v>#REF!</v>
      </c>
      <c r="E71" s="179" t="e">
        <f>VLOOKUP($A71,#REF!,MATCH( $A$2,#REF!,0)+2,0)</f>
        <v>#REF!</v>
      </c>
      <c r="F71" s="179" t="e">
        <f>VLOOKUP($A71,#REF!,MATCH( $A$2,#REF!,0)+3,0)</f>
        <v>#REF!</v>
      </c>
      <c r="G71" s="3"/>
      <c r="H71" s="67"/>
      <c r="I71" s="67"/>
      <c r="J71" s="67"/>
      <c r="K71" s="67"/>
      <c r="L71" s="4"/>
      <c r="M71" s="71"/>
      <c r="N71" s="71"/>
      <c r="O71" s="71"/>
      <c r="P71" s="4"/>
      <c r="Q71" s="62"/>
      <c r="R71" s="57"/>
      <c r="S71" s="165"/>
    </row>
    <row r="72" spans="1:19" x14ac:dyDescent="0.25">
      <c r="A72" s="53" t="s">
        <v>115</v>
      </c>
      <c r="B72" s="178" t="s">
        <v>39</v>
      </c>
      <c r="C72" s="179" t="e">
        <f>VLOOKUP($A72,#REF!,MATCH( $A$2,#REF!,0),0)</f>
        <v>#REF!</v>
      </c>
      <c r="D72" s="179" t="e">
        <f>VLOOKUP($A72,#REF!,MATCH( $A$2,#REF!,0)+1,0)</f>
        <v>#REF!</v>
      </c>
      <c r="E72" s="179" t="e">
        <f>VLOOKUP($A72,#REF!,MATCH( $A$2,#REF!,0)+2,0)</f>
        <v>#REF!</v>
      </c>
      <c r="F72" s="179" t="e">
        <f>VLOOKUP($A72,#REF!,MATCH( $A$2,#REF!,0)+3,0)</f>
        <v>#REF!</v>
      </c>
      <c r="G72" s="3"/>
      <c r="H72" s="67"/>
      <c r="I72" s="67"/>
      <c r="J72" s="67"/>
      <c r="K72" s="67"/>
      <c r="L72" s="4"/>
      <c r="M72" s="65"/>
      <c r="N72" s="66"/>
      <c r="O72" s="66"/>
      <c r="P72" s="4"/>
      <c r="Q72" s="62"/>
      <c r="R72" s="57"/>
      <c r="S72" s="165"/>
    </row>
    <row r="73" spans="1:19" x14ac:dyDescent="0.25">
      <c r="A73" s="53" t="s">
        <v>116</v>
      </c>
      <c r="B73" s="181" t="s">
        <v>87</v>
      </c>
      <c r="C73" s="182" t="e">
        <f>SUM(C66:C72)</f>
        <v>#REF!</v>
      </c>
      <c r="D73" s="182" t="e">
        <f t="shared" ref="D73:F73" si="10">SUM(D66:D72)</f>
        <v>#REF!</v>
      </c>
      <c r="E73" s="182" t="e">
        <f t="shared" si="10"/>
        <v>#REF!</v>
      </c>
      <c r="F73" s="182" t="e">
        <f t="shared" si="10"/>
        <v>#REF!</v>
      </c>
      <c r="G73" s="3"/>
      <c r="H73" s="24" t="e">
        <f>VLOOKUP($A73,#REF!,MATCH( $A$2,#REF!,0),0)-C73</f>
        <v>#REF!</v>
      </c>
      <c r="I73" s="24" t="e">
        <f>VLOOKUP($A73,#REF!,MATCH( $A$2,#REF!,0)+1,0)-D73</f>
        <v>#REF!</v>
      </c>
      <c r="J73" s="24" t="e">
        <f>VLOOKUP($A73,#REF!,MATCH( $A$2,#REF!,0)+2,0)-E73</f>
        <v>#REF!</v>
      </c>
      <c r="K73" s="24" t="e">
        <f>VLOOKUP($A73,#REF!,MATCH( $A$2,#REF!,0)+3,0)-F73</f>
        <v>#REF!</v>
      </c>
      <c r="L73" s="4"/>
      <c r="M73" s="69"/>
      <c r="N73" s="69"/>
      <c r="O73" s="69"/>
      <c r="P73" s="4"/>
      <c r="Q73" s="74"/>
      <c r="R73" s="57"/>
      <c r="S73" s="165"/>
    </row>
    <row r="74" spans="1:19" x14ac:dyDescent="0.25">
      <c r="A74" s="53" t="s">
        <v>117</v>
      </c>
      <c r="B74" s="181" t="s">
        <v>88</v>
      </c>
      <c r="C74" s="182" t="e">
        <f>C64+C73</f>
        <v>#REF!</v>
      </c>
      <c r="D74" s="182" t="e">
        <f t="shared" ref="D74:F74" si="11">D64+D73</f>
        <v>#REF!</v>
      </c>
      <c r="E74" s="182" t="e">
        <f t="shared" si="11"/>
        <v>#REF!</v>
      </c>
      <c r="F74" s="182" t="e">
        <f t="shared" si="11"/>
        <v>#REF!</v>
      </c>
      <c r="G74" s="3"/>
      <c r="H74" s="136" t="e">
        <f>VLOOKUP($A74,#REF!,MATCH( $A$2,#REF!,0),0)-C74</f>
        <v>#REF!</v>
      </c>
      <c r="I74" s="136" t="e">
        <f>VLOOKUP($A74,#REF!,MATCH( $A$2,#REF!,0)+1,0)-D74</f>
        <v>#REF!</v>
      </c>
      <c r="J74" s="136" t="e">
        <f>VLOOKUP($A74,#REF!,MATCH( $A$2,#REF!,0)+2,0)-E74</f>
        <v>#REF!</v>
      </c>
      <c r="K74" s="136" t="e">
        <f>VLOOKUP($A74,#REF!,MATCH( $A$2,#REF!,0)+3,0)-F74</f>
        <v>#REF!</v>
      </c>
      <c r="L74" s="4"/>
      <c r="M74" s="69"/>
      <c r="N74" s="69"/>
      <c r="O74" s="69"/>
      <c r="P74" s="4"/>
      <c r="Q74" s="74"/>
      <c r="R74" s="57"/>
      <c r="S74" s="165"/>
    </row>
    <row r="75" spans="1:19" x14ac:dyDescent="0.25">
      <c r="B75" s="198" t="s">
        <v>89</v>
      </c>
      <c r="C75" s="179" t="s">
        <v>2</v>
      </c>
      <c r="D75" s="179" t="s">
        <v>2</v>
      </c>
      <c r="E75" s="179" t="s">
        <v>2</v>
      </c>
      <c r="F75" s="179" t="s">
        <v>2</v>
      </c>
      <c r="G75" s="3"/>
      <c r="H75" s="73"/>
      <c r="I75" s="73"/>
      <c r="J75" s="73"/>
      <c r="K75" s="67"/>
      <c r="L75" s="4"/>
      <c r="M75" s="65"/>
      <c r="N75" s="66"/>
      <c r="O75" s="66"/>
      <c r="P75" s="4"/>
      <c r="Q75" s="62"/>
      <c r="R75" s="57"/>
      <c r="S75" s="165"/>
    </row>
    <row r="76" spans="1:19" x14ac:dyDescent="0.25">
      <c r="A76" s="53" t="s">
        <v>118</v>
      </c>
      <c r="B76" s="178" t="s">
        <v>90</v>
      </c>
      <c r="C76" s="179" t="e">
        <f>-VLOOKUP($A76,#REF!,MATCH( $A$2,#REF!,0),0)</f>
        <v>#REF!</v>
      </c>
      <c r="D76" s="179" t="e">
        <f>-VLOOKUP($A76,#REF!,MATCH( $A$2,#REF!,0)+1,0)</f>
        <v>#REF!</v>
      </c>
      <c r="E76" s="179" t="e">
        <f>-VLOOKUP($A76,#REF!,MATCH( $A$2,#REF!,0)+2,0)</f>
        <v>#REF!</v>
      </c>
      <c r="F76" s="179" t="e">
        <f>-VLOOKUP($A76,#REF!,MATCH( $A$2,#REF!,0)+3,0)</f>
        <v>#REF!</v>
      </c>
      <c r="G76" s="3"/>
      <c r="H76" s="67"/>
      <c r="I76" s="67"/>
      <c r="J76" s="67"/>
      <c r="K76" s="67"/>
      <c r="L76" s="4"/>
      <c r="M76" s="65"/>
      <c r="N76" s="66"/>
      <c r="O76" s="68"/>
      <c r="P76" s="4"/>
      <c r="Q76" s="62"/>
      <c r="R76" s="57"/>
      <c r="S76" s="165"/>
    </row>
    <row r="77" spans="1:19" x14ac:dyDescent="0.25">
      <c r="A77" s="53" t="s">
        <v>119</v>
      </c>
      <c r="B77" s="178" t="s">
        <v>91</v>
      </c>
      <c r="C77" s="179" t="e">
        <f>-VLOOKUP($A77,#REF!,MATCH( $A$2,#REF!,0),0)</f>
        <v>#REF!</v>
      </c>
      <c r="D77" s="179" t="e">
        <f>-VLOOKUP($A77,#REF!,MATCH( $A$2,#REF!,0)+1,0)</f>
        <v>#REF!</v>
      </c>
      <c r="E77" s="179" t="e">
        <f>-VLOOKUP($A77,#REF!,MATCH( $A$2,#REF!,0)+2,0)</f>
        <v>#REF!</v>
      </c>
      <c r="F77" s="179" t="e">
        <f>-VLOOKUP($A77,#REF!,MATCH( $A$2,#REF!,0)+3,0)</f>
        <v>#REF!</v>
      </c>
      <c r="G77" s="3"/>
      <c r="H77" s="67"/>
      <c r="I77" s="67"/>
      <c r="J77" s="67"/>
      <c r="K77" s="67"/>
      <c r="L77" s="4"/>
      <c r="M77" s="65"/>
      <c r="N77" s="66"/>
      <c r="O77" s="66"/>
      <c r="P77" s="4"/>
      <c r="Q77" s="62"/>
      <c r="R77" s="57"/>
      <c r="S77" s="165"/>
    </row>
    <row r="78" spans="1:19" x14ac:dyDescent="0.25">
      <c r="A78" s="53" t="s">
        <v>120</v>
      </c>
      <c r="B78" s="178" t="s">
        <v>92</v>
      </c>
      <c r="C78" s="179" t="e">
        <f>-VLOOKUP($A78,#REF!,MATCH( $A$2,#REF!,0),0)</f>
        <v>#REF!</v>
      </c>
      <c r="D78" s="179" t="e">
        <f>-VLOOKUP($A78,#REF!,MATCH( $A$2,#REF!,0)+1,0)</f>
        <v>#REF!</v>
      </c>
      <c r="E78" s="179" t="e">
        <f>-VLOOKUP($A78,#REF!,MATCH( $A$2,#REF!,0)+2,0)</f>
        <v>#REF!</v>
      </c>
      <c r="F78" s="179" t="e">
        <f>-VLOOKUP($A78,#REF!,MATCH( $A$2,#REF!,0)+3,0)</f>
        <v>#REF!</v>
      </c>
      <c r="G78" s="3"/>
      <c r="H78" s="67"/>
      <c r="I78" s="67"/>
      <c r="J78" s="67"/>
      <c r="K78" s="67"/>
      <c r="L78" s="4"/>
      <c r="M78" s="65"/>
      <c r="N78" s="66"/>
      <c r="O78" s="68"/>
      <c r="P78" s="4"/>
      <c r="Q78" s="62"/>
      <c r="R78" s="57"/>
      <c r="S78" s="165"/>
    </row>
    <row r="79" spans="1:19" x14ac:dyDescent="0.25">
      <c r="A79" s="53" t="s">
        <v>121</v>
      </c>
      <c r="B79" s="178" t="s">
        <v>39</v>
      </c>
      <c r="C79" s="179" t="e">
        <f>-VLOOKUP($A79,#REF!,MATCH( $A$2,#REF!,0),0)</f>
        <v>#REF!</v>
      </c>
      <c r="D79" s="179" t="e">
        <f>-VLOOKUP($A79,#REF!,MATCH( $A$2,#REF!,0)+1,0)</f>
        <v>#REF!</v>
      </c>
      <c r="E79" s="179" t="e">
        <f>-VLOOKUP($A79,#REF!,MATCH( $A$2,#REF!,0)+2,0)</f>
        <v>#REF!</v>
      </c>
      <c r="F79" s="179" t="e">
        <f>-VLOOKUP($A79,#REF!,MATCH( $A$2,#REF!,0)+3,0)</f>
        <v>#REF!</v>
      </c>
      <c r="G79" s="3"/>
      <c r="H79" s="67"/>
      <c r="I79" s="67"/>
      <c r="J79" s="67"/>
      <c r="K79" s="67"/>
      <c r="L79" s="4"/>
      <c r="M79" s="65"/>
      <c r="N79" s="66"/>
      <c r="O79" s="66"/>
      <c r="P79" s="4"/>
      <c r="Q79" s="62"/>
      <c r="R79" s="57"/>
      <c r="S79" s="165"/>
    </row>
    <row r="80" spans="1:19" x14ac:dyDescent="0.25">
      <c r="A80" s="53" t="s">
        <v>122</v>
      </c>
      <c r="B80" s="181" t="s">
        <v>93</v>
      </c>
      <c r="C80" s="182" t="e">
        <f>SUM(C76:C79)</f>
        <v>#REF!</v>
      </c>
      <c r="D80" s="182" t="e">
        <f t="shared" ref="D80:F80" si="12">SUM(D76:D79)</f>
        <v>#REF!</v>
      </c>
      <c r="E80" s="182" t="e">
        <f t="shared" si="12"/>
        <v>#REF!</v>
      </c>
      <c r="F80" s="182" t="e">
        <f t="shared" si="12"/>
        <v>#REF!</v>
      </c>
      <c r="G80" s="3"/>
      <c r="H80" s="24" t="e">
        <f>-VLOOKUP($A80,#REF!,MATCH( $A$2,#REF!,0),0)-C80</f>
        <v>#REF!</v>
      </c>
      <c r="I80" s="24" t="e">
        <f>-VLOOKUP($A80,#REF!,MATCH( $A$2,#REF!,0)+1,0)-D80</f>
        <v>#REF!</v>
      </c>
      <c r="J80" s="24" t="e">
        <f>-VLOOKUP($A80,#REF!,MATCH( $A$2,#REF!,0)+2,0)-E80</f>
        <v>#REF!</v>
      </c>
      <c r="K80" s="24" t="e">
        <f>-VLOOKUP($A80,#REF!,MATCH( $A$2,#REF!,0)+3,0)-F80</f>
        <v>#REF!</v>
      </c>
      <c r="L80" s="29"/>
      <c r="M80" s="69"/>
      <c r="N80" s="69"/>
      <c r="O80" s="69"/>
      <c r="P80" s="29"/>
      <c r="Q80" s="74"/>
      <c r="R80" s="57"/>
      <c r="S80" s="165"/>
    </row>
    <row r="81" spans="1:19" ht="15.75" thickBot="1" x14ac:dyDescent="0.3">
      <c r="A81" s="53" t="s">
        <v>123</v>
      </c>
      <c r="B81" s="184" t="s">
        <v>94</v>
      </c>
      <c r="C81" s="185" t="e">
        <f>C74-C80</f>
        <v>#REF!</v>
      </c>
      <c r="D81" s="185" t="e">
        <f t="shared" ref="D81:F81" si="13">D74-D80</f>
        <v>#REF!</v>
      </c>
      <c r="E81" s="185" t="e">
        <f t="shared" si="13"/>
        <v>#REF!</v>
      </c>
      <c r="F81" s="185" t="e">
        <f t="shared" si="13"/>
        <v>#REF!</v>
      </c>
      <c r="G81" s="3"/>
      <c r="H81" s="137" t="e">
        <f>VLOOKUP($A81,#REF!,MATCH( $A$2,#REF!,0),0)-C81</f>
        <v>#REF!</v>
      </c>
      <c r="I81" s="137" t="e">
        <f>VLOOKUP($A81,#REF!,MATCH( $A$2,#REF!,0)+1,0)-D81</f>
        <v>#REF!</v>
      </c>
      <c r="J81" s="137" t="e">
        <f>VLOOKUP($A81,#REF!,MATCH( $A$2,#REF!,0)+2,0)-E81</f>
        <v>#REF!</v>
      </c>
      <c r="K81" s="137" t="e">
        <f>VLOOKUP($A81,#REF!,MATCH( $A$2,#REF!,0)+3,0)-F81</f>
        <v>#REF!</v>
      </c>
      <c r="L81" s="29"/>
      <c r="M81" s="75"/>
      <c r="N81" s="75"/>
      <c r="O81" s="75"/>
      <c r="P81" s="29"/>
      <c r="Q81" s="76"/>
      <c r="R81" s="57"/>
      <c r="S81" s="165"/>
    </row>
    <row r="82" spans="1:19" x14ac:dyDescent="0.25">
      <c r="B82" s="198" t="s">
        <v>95</v>
      </c>
      <c r="C82" s="179" t="s">
        <v>2</v>
      </c>
      <c r="D82" s="179" t="s">
        <v>2</v>
      </c>
      <c r="E82" s="179" t="s">
        <v>2</v>
      </c>
      <c r="F82" s="179" t="s">
        <v>2</v>
      </c>
      <c r="G82" s="3"/>
      <c r="H82" s="77"/>
      <c r="I82" s="77"/>
      <c r="J82" s="77"/>
      <c r="K82" s="77"/>
      <c r="L82" s="29"/>
      <c r="M82" s="66"/>
      <c r="N82" s="66"/>
      <c r="O82" s="66"/>
      <c r="P82" s="29"/>
      <c r="Q82" s="78"/>
      <c r="R82" s="57"/>
      <c r="S82" s="165"/>
    </row>
    <row r="83" spans="1:19" x14ac:dyDescent="0.25">
      <c r="A83" s="53" t="s">
        <v>124</v>
      </c>
      <c r="B83" s="180" t="s">
        <v>96</v>
      </c>
      <c r="C83" s="179" t="e">
        <f>-VLOOKUP($A83,#REF!,MATCH( $A$2,#REF!,0),0)</f>
        <v>#REF!</v>
      </c>
      <c r="D83" s="179" t="e">
        <f>-VLOOKUP($A83,#REF!,MATCH( $A$2,#REF!,0)+1,0)</f>
        <v>#REF!</v>
      </c>
      <c r="E83" s="179" t="e">
        <f>-VLOOKUP($A83,#REF!,MATCH( $A$2,#REF!,0)+2,0)</f>
        <v>#REF!</v>
      </c>
      <c r="F83" s="179" t="e">
        <f>-VLOOKUP($A83,#REF!,MATCH( $A$2,#REF!,0)+3,0)</f>
        <v>#REF!</v>
      </c>
      <c r="G83" s="3"/>
      <c r="H83" s="77"/>
      <c r="I83" s="77"/>
      <c r="J83" s="77"/>
      <c r="K83" s="77"/>
      <c r="L83" s="29"/>
      <c r="M83" s="114" t="e">
        <f>SUM(D83-C83)-C161</f>
        <v>#REF!</v>
      </c>
      <c r="N83" s="114" t="e">
        <f>SUM(E83-D83)-C164</f>
        <v>#REF!</v>
      </c>
      <c r="O83" s="114" t="e">
        <f>SUM(F83-E83)-C167</f>
        <v>#REF!</v>
      </c>
      <c r="P83" s="29"/>
      <c r="Q83" s="78"/>
      <c r="R83" s="57"/>
      <c r="S83" s="165"/>
    </row>
    <row r="84" spans="1:19" x14ac:dyDescent="0.25">
      <c r="A84" s="53" t="s">
        <v>125</v>
      </c>
      <c r="B84" s="178" t="s">
        <v>97</v>
      </c>
      <c r="C84" s="179" t="e">
        <f>-VLOOKUP($A84,#REF!,MATCH( $A$2,#REF!,0),0)</f>
        <v>#REF!</v>
      </c>
      <c r="D84" s="179" t="e">
        <f>-VLOOKUP($A84,#REF!,MATCH( $A$2,#REF!,0)+1,0)</f>
        <v>#REF!</v>
      </c>
      <c r="E84" s="179" t="e">
        <f>-VLOOKUP($A84,#REF!,MATCH( $A$2,#REF!,0)+2,0)</f>
        <v>#REF!</v>
      </c>
      <c r="F84" s="179" t="e">
        <f>-VLOOKUP($A84,#REF!,MATCH( $A$2,#REF!,0)+3,0)</f>
        <v>#REF!</v>
      </c>
      <c r="G84" s="3"/>
      <c r="H84" s="67"/>
      <c r="I84" s="67"/>
      <c r="J84" s="67"/>
      <c r="K84" s="67"/>
      <c r="L84" s="4"/>
      <c r="M84" s="65"/>
      <c r="N84" s="65"/>
      <c r="O84" s="65"/>
      <c r="P84" s="4"/>
      <c r="Q84" s="62"/>
      <c r="R84" s="57"/>
      <c r="S84" s="165"/>
    </row>
    <row r="85" spans="1:19" x14ac:dyDescent="0.25">
      <c r="A85" s="53" t="s">
        <v>126</v>
      </c>
      <c r="B85" s="180" t="s">
        <v>98</v>
      </c>
      <c r="C85" s="179" t="e">
        <f>-VLOOKUP($A85,#REF!,MATCH( $A$2,#REF!,0),0)</f>
        <v>#REF!</v>
      </c>
      <c r="D85" s="179" t="e">
        <f>-VLOOKUP($A85,#REF!,MATCH( $A$2,#REF!,0)+1,0)</f>
        <v>#REF!</v>
      </c>
      <c r="E85" s="179" t="e">
        <f>-VLOOKUP($A85,#REF!,MATCH( $A$2,#REF!,0)+2,0)</f>
        <v>#REF!</v>
      </c>
      <c r="F85" s="179" t="e">
        <f>-VLOOKUP($A85,#REF!,MATCH( $A$2,#REF!,0)+3,0)</f>
        <v>#REF!</v>
      </c>
      <c r="G85" s="3"/>
      <c r="H85" s="67"/>
      <c r="I85" s="67"/>
      <c r="J85" s="67"/>
      <c r="K85" s="67"/>
      <c r="L85" s="4"/>
      <c r="M85" s="79"/>
      <c r="N85" s="79"/>
      <c r="O85" s="79"/>
      <c r="P85" s="4"/>
      <c r="Q85" s="62"/>
      <c r="R85" s="57"/>
      <c r="S85" s="165"/>
    </row>
    <row r="86" spans="1:19" ht="15.75" thickBot="1" x14ac:dyDescent="0.3">
      <c r="A86" s="53" t="s">
        <v>127</v>
      </c>
      <c r="B86" s="184" t="s">
        <v>99</v>
      </c>
      <c r="C86" s="185" t="e">
        <f>SUM(C83:C85)</f>
        <v>#REF!</v>
      </c>
      <c r="D86" s="185" t="e">
        <f t="shared" ref="D86:F86" si="14">SUM(D83:D85)</f>
        <v>#REF!</v>
      </c>
      <c r="E86" s="185" t="e">
        <f t="shared" si="14"/>
        <v>#REF!</v>
      </c>
      <c r="F86" s="185" t="e">
        <f t="shared" si="14"/>
        <v>#REF!</v>
      </c>
      <c r="G86" s="3"/>
      <c r="H86" s="137" t="e">
        <f>-VLOOKUP($A86,#REF!,MATCH( $A$2,#REF!,0),0)-C86</f>
        <v>#REF!</v>
      </c>
      <c r="I86" s="137" t="e">
        <f>-VLOOKUP($A86,#REF!,MATCH( $A$2,#REF!,0)+1,0)-D86</f>
        <v>#REF!</v>
      </c>
      <c r="J86" s="137" t="e">
        <f>-VLOOKUP($A86,#REF!,MATCH( $A$2,#REF!,0)+2,0)-E86</f>
        <v>#REF!</v>
      </c>
      <c r="K86" s="137" t="e">
        <f>-VLOOKUP($A86,#REF!,MATCH( $A$2,#REF!,0)+3,0)-F86</f>
        <v>#REF!</v>
      </c>
      <c r="L86" s="4"/>
      <c r="M86" s="75"/>
      <c r="N86" s="75"/>
      <c r="O86" s="75"/>
      <c r="P86" s="4"/>
      <c r="Q86" s="76"/>
      <c r="R86" s="57"/>
      <c r="S86" s="165"/>
    </row>
    <row r="87" spans="1:19" x14ac:dyDescent="0.25">
      <c r="B87" s="3"/>
      <c r="C87" s="3"/>
      <c r="D87" s="3"/>
      <c r="E87" s="3"/>
      <c r="F87" s="3"/>
      <c r="G87" s="3"/>
      <c r="R87" s="48"/>
    </row>
    <row r="88" spans="1:19" x14ac:dyDescent="0.25">
      <c r="B88" s="3"/>
      <c r="C88" s="3"/>
      <c r="D88" s="3"/>
      <c r="E88" s="3"/>
      <c r="F88" s="3"/>
      <c r="G88" s="3"/>
      <c r="R88" s="48"/>
    </row>
    <row r="89" spans="1:19" x14ac:dyDescent="0.25">
      <c r="B89" s="3"/>
      <c r="C89" s="3"/>
      <c r="D89" s="3"/>
      <c r="E89" s="3"/>
      <c r="F89" s="3"/>
      <c r="G89" s="3"/>
    </row>
    <row r="90" spans="1:19" x14ac:dyDescent="0.25">
      <c r="B90" s="3"/>
      <c r="C90" s="3"/>
      <c r="D90" s="3"/>
      <c r="E90" s="3"/>
      <c r="F90" s="3"/>
      <c r="G90" s="3"/>
    </row>
    <row r="91" spans="1:19" x14ac:dyDescent="0.25">
      <c r="B91" s="554" t="s">
        <v>42</v>
      </c>
      <c r="C91" s="554"/>
      <c r="D91" s="554"/>
      <c r="E91" s="554"/>
      <c r="F91" s="554"/>
    </row>
    <row r="92" spans="1:19" x14ac:dyDescent="0.25">
      <c r="B92" s="49" t="s">
        <v>43</v>
      </c>
      <c r="C92" s="50"/>
      <c r="D92" s="50"/>
      <c r="E92" s="50"/>
      <c r="F92" s="50"/>
    </row>
    <row r="96" spans="1:19" x14ac:dyDescent="0.25">
      <c r="B96" s="80" t="s">
        <v>100</v>
      </c>
      <c r="C96" s="23" t="e">
        <f>C74-C86</f>
        <v>#REF!</v>
      </c>
      <c r="D96" s="23" t="e">
        <f t="shared" ref="D96:F96" si="15">D74-D86</f>
        <v>#REF!</v>
      </c>
      <c r="E96" s="23" t="e">
        <f t="shared" si="15"/>
        <v>#REF!</v>
      </c>
      <c r="F96" s="23" t="e">
        <f t="shared" si="15"/>
        <v>#REF!</v>
      </c>
    </row>
    <row r="97" spans="1:18" x14ac:dyDescent="0.25">
      <c r="B97" s="4"/>
      <c r="C97" s="4"/>
      <c r="D97" s="4"/>
      <c r="E97" s="4"/>
      <c r="F97" s="4"/>
    </row>
    <row r="98" spans="1:18" x14ac:dyDescent="0.25">
      <c r="B98" s="152" t="s">
        <v>254</v>
      </c>
      <c r="C98" s="81" t="e">
        <f>C60-C140</f>
        <v>#REF!</v>
      </c>
      <c r="D98" s="81" t="e">
        <f t="shared" ref="D98:F98" si="16">D60-D140</f>
        <v>#REF!</v>
      </c>
      <c r="E98" s="81" t="e">
        <f t="shared" si="16"/>
        <v>#REF!</v>
      </c>
      <c r="F98" s="81" t="e">
        <f t="shared" si="16"/>
        <v>#REF!</v>
      </c>
    </row>
    <row r="101" spans="1:18" x14ac:dyDescent="0.25">
      <c r="B101" s="3"/>
      <c r="C101" s="3"/>
      <c r="D101" s="3"/>
      <c r="E101" s="3"/>
      <c r="F101" s="3"/>
    </row>
    <row r="102" spans="1:18" x14ac:dyDescent="0.25">
      <c r="B102" s="82" t="s">
        <v>249</v>
      </c>
      <c r="C102" s="83"/>
      <c r="D102" s="83"/>
      <c r="E102" s="83"/>
      <c r="F102" s="83"/>
      <c r="G102" s="3"/>
      <c r="H102" s="3"/>
    </row>
    <row r="103" spans="1:18" x14ac:dyDescent="0.25">
      <c r="B103" s="83"/>
      <c r="C103" s="83"/>
      <c r="D103" s="83"/>
      <c r="E103" s="83"/>
      <c r="F103" s="83"/>
      <c r="G103" s="3"/>
      <c r="H103" s="3"/>
      <c r="M103" s="7" t="s">
        <v>104</v>
      </c>
    </row>
    <row r="104" spans="1:18" x14ac:dyDescent="0.25">
      <c r="B104" s="51" t="s">
        <v>105</v>
      </c>
      <c r="C104" s="51"/>
      <c r="D104" s="51"/>
      <c r="E104" s="51"/>
      <c r="F104" s="51"/>
      <c r="G104" s="3"/>
      <c r="H104" s="3"/>
      <c r="M104" s="7" t="s">
        <v>246</v>
      </c>
      <c r="O104" s="9" t="s">
        <v>107</v>
      </c>
    </row>
    <row r="105" spans="1:18" x14ac:dyDescent="0.25">
      <c r="B105" s="52" t="s">
        <v>0</v>
      </c>
      <c r="C105" s="52"/>
      <c r="D105" s="52"/>
      <c r="E105" s="52"/>
      <c r="F105" s="52"/>
      <c r="G105" s="3"/>
      <c r="H105" s="37" t="s">
        <v>106</v>
      </c>
      <c r="I105" s="37"/>
      <c r="J105" s="37"/>
      <c r="K105" s="20"/>
      <c r="L105" s="84"/>
      <c r="M105" s="7"/>
      <c r="N105" s="84"/>
      <c r="O105" s="9" t="s">
        <v>1</v>
      </c>
    </row>
    <row r="106" spans="1:18" x14ac:dyDescent="0.25">
      <c r="B106" s="190" t="s">
        <v>2</v>
      </c>
      <c r="C106" s="197" t="s">
        <v>3</v>
      </c>
      <c r="D106" s="197" t="s">
        <v>4</v>
      </c>
      <c r="E106" s="197" t="s">
        <v>4</v>
      </c>
      <c r="F106" s="197" t="s">
        <v>5</v>
      </c>
      <c r="G106" s="3"/>
      <c r="H106" s="11" t="s">
        <v>3</v>
      </c>
      <c r="I106" s="11" t="s">
        <v>4</v>
      </c>
      <c r="J106" s="11" t="s">
        <v>4</v>
      </c>
      <c r="K106" s="11" t="s">
        <v>5</v>
      </c>
      <c r="L106" s="84"/>
      <c r="M106" s="86" t="s">
        <v>4</v>
      </c>
      <c r="N106" s="87"/>
      <c r="O106" s="88" t="s">
        <v>4</v>
      </c>
    </row>
    <row r="107" spans="1:18" x14ac:dyDescent="0.25">
      <c r="B107" s="174" t="s">
        <v>2</v>
      </c>
      <c r="C107" s="175" t="s">
        <v>6</v>
      </c>
      <c r="D107" s="175" t="s">
        <v>7</v>
      </c>
      <c r="E107" s="175" t="s">
        <v>8</v>
      </c>
      <c r="F107" s="175" t="s">
        <v>7</v>
      </c>
      <c r="G107" s="3"/>
      <c r="H107" s="13" t="s">
        <v>6</v>
      </c>
      <c r="I107" s="13" t="s">
        <v>7</v>
      </c>
      <c r="J107" s="13" t="s">
        <v>8</v>
      </c>
      <c r="K107" s="13" t="s">
        <v>7</v>
      </c>
      <c r="L107" s="84"/>
      <c r="M107" s="90" t="s">
        <v>7</v>
      </c>
      <c r="N107" s="87"/>
      <c r="O107" s="91" t="s">
        <v>7</v>
      </c>
    </row>
    <row r="108" spans="1:18" x14ac:dyDescent="0.25">
      <c r="B108" s="198" t="s">
        <v>128</v>
      </c>
      <c r="C108" s="199" t="s">
        <v>2</v>
      </c>
      <c r="D108" s="199" t="s">
        <v>2</v>
      </c>
      <c r="E108" s="199" t="s">
        <v>2</v>
      </c>
      <c r="F108" s="199" t="s">
        <v>2</v>
      </c>
      <c r="G108" s="3"/>
      <c r="H108" s="20"/>
      <c r="I108" s="20"/>
      <c r="J108" s="20"/>
      <c r="K108" s="20"/>
      <c r="L108" s="84"/>
      <c r="M108" s="92"/>
      <c r="N108" s="84"/>
      <c r="O108" s="93"/>
      <c r="R108" t="s">
        <v>2</v>
      </c>
    </row>
    <row r="109" spans="1:18" x14ac:dyDescent="0.25">
      <c r="B109" s="198" t="s">
        <v>129</v>
      </c>
      <c r="C109" s="210" t="s">
        <v>2</v>
      </c>
      <c r="D109" s="210" t="s">
        <v>2</v>
      </c>
      <c r="E109" s="210" t="s">
        <v>2</v>
      </c>
      <c r="F109" s="210" t="s">
        <v>2</v>
      </c>
      <c r="G109" s="3"/>
      <c r="H109" s="20"/>
      <c r="I109" s="20"/>
      <c r="J109" s="20"/>
      <c r="K109" s="20"/>
      <c r="L109" s="84"/>
      <c r="M109" s="94"/>
      <c r="N109" s="84"/>
      <c r="O109" s="93"/>
    </row>
    <row r="110" spans="1:18" x14ac:dyDescent="0.25">
      <c r="A110" s="53" t="s">
        <v>160</v>
      </c>
      <c r="B110" s="178" t="s">
        <v>130</v>
      </c>
      <c r="C110" s="179" t="e">
        <f>-VLOOKUP($A110,#REF!,MATCH($A$2,#REF!,0),0)</f>
        <v>#REF!</v>
      </c>
      <c r="D110" s="179" t="e">
        <f>-VLOOKUP($A110,#REF!,MATCH($A$2,#REF!,0)+1,0)</f>
        <v>#REF!</v>
      </c>
      <c r="E110" s="179" t="e">
        <f>-VLOOKUP($A110,#REF!,MATCH($A$2,#REF!,0)+2,0)</f>
        <v>#REF!</v>
      </c>
      <c r="F110" s="179" t="e">
        <f>-VLOOKUP($A110,#REF!,MATCH($A$2,#REF!,0)+3,0)</f>
        <v>#REF!</v>
      </c>
      <c r="G110" s="3"/>
      <c r="H110" s="77"/>
      <c r="I110" s="77"/>
      <c r="J110" s="77"/>
      <c r="K110" s="77"/>
      <c r="L110" s="84"/>
      <c r="M110" s="21"/>
      <c r="N110" s="84"/>
      <c r="O110" s="22">
        <f t="shared" ref="O110:O116" si="17">D1110-M110</f>
        <v>0</v>
      </c>
    </row>
    <row r="111" spans="1:18" x14ac:dyDescent="0.25">
      <c r="A111" s="53" t="s">
        <v>212</v>
      </c>
      <c r="B111" s="178" t="s">
        <v>131</v>
      </c>
      <c r="C111" s="179" t="e">
        <f>-VLOOKUP($A111,#REF!,MATCH($A$2,#REF!,0),0)</f>
        <v>#REF!</v>
      </c>
      <c r="D111" s="179" t="e">
        <f>-VLOOKUP($A111,#REF!,MATCH($A$2,#REF!,0)+1,0)</f>
        <v>#REF!</v>
      </c>
      <c r="E111" s="179" t="e">
        <f>-VLOOKUP($A111,#REF!,MATCH($A$2,#REF!,0)+2,0)</f>
        <v>#REF!</v>
      </c>
      <c r="F111" s="179" t="e">
        <f>-VLOOKUP($A111,#REF!,MATCH($A$2,#REF!,0)+3,0)</f>
        <v>#REF!</v>
      </c>
      <c r="G111" s="3"/>
      <c r="H111" s="77"/>
      <c r="I111" s="77"/>
      <c r="J111" s="77"/>
      <c r="K111" s="77"/>
      <c r="L111" s="84"/>
      <c r="M111" s="21"/>
      <c r="N111" s="84"/>
      <c r="O111" s="22">
        <f t="shared" si="17"/>
        <v>0</v>
      </c>
    </row>
    <row r="112" spans="1:18" x14ac:dyDescent="0.25">
      <c r="A112" s="53" t="s">
        <v>163</v>
      </c>
      <c r="B112" s="178" t="s">
        <v>132</v>
      </c>
      <c r="C112" s="179" t="e">
        <f>-VLOOKUP($A112,#REF!,MATCH($A$2,#REF!,0),0)</f>
        <v>#REF!</v>
      </c>
      <c r="D112" s="179" t="e">
        <f>-VLOOKUP($A112,#REF!,MATCH($A$2,#REF!,0)+1,0)</f>
        <v>#REF!</v>
      </c>
      <c r="E112" s="179" t="e">
        <f>-VLOOKUP($A112,#REF!,MATCH($A$2,#REF!,0)+2,0)</f>
        <v>#REF!</v>
      </c>
      <c r="F112" s="179" t="e">
        <f>-VLOOKUP($A112,#REF!,MATCH($A$2,#REF!,0)+3,0)</f>
        <v>#REF!</v>
      </c>
      <c r="G112" s="3"/>
      <c r="H112" s="77"/>
      <c r="I112" s="77"/>
      <c r="J112" s="77"/>
      <c r="K112" s="77"/>
      <c r="L112" s="84"/>
      <c r="M112" s="21"/>
      <c r="N112" s="84"/>
      <c r="O112" s="22">
        <f t="shared" si="17"/>
        <v>0</v>
      </c>
    </row>
    <row r="113" spans="1:15" x14ac:dyDescent="0.25">
      <c r="A113" s="53" t="s">
        <v>164</v>
      </c>
      <c r="B113" s="178" t="s">
        <v>133</v>
      </c>
      <c r="C113" s="179" t="e">
        <f>-VLOOKUP($A113,#REF!,MATCH($A$2,#REF!,0),0)</f>
        <v>#REF!</v>
      </c>
      <c r="D113" s="179" t="e">
        <f>-VLOOKUP($A113,#REF!,MATCH($A$2,#REF!,0)+1,0)</f>
        <v>#REF!</v>
      </c>
      <c r="E113" s="179" t="e">
        <f>-VLOOKUP($A113,#REF!,MATCH($A$2,#REF!,0)+2,0)</f>
        <v>#REF!</v>
      </c>
      <c r="F113" s="179" t="e">
        <f>-VLOOKUP($A113,#REF!,MATCH($A$2,#REF!,0)+3,0)</f>
        <v>#REF!</v>
      </c>
      <c r="G113" s="3"/>
      <c r="H113" s="77"/>
      <c r="I113" s="77"/>
      <c r="J113" s="77"/>
      <c r="K113" s="77"/>
      <c r="L113" s="84"/>
      <c r="M113" s="21"/>
      <c r="N113" s="84"/>
      <c r="O113" s="22">
        <f t="shared" si="17"/>
        <v>0</v>
      </c>
    </row>
    <row r="114" spans="1:15" x14ac:dyDescent="0.25">
      <c r="A114" s="53" t="s">
        <v>165</v>
      </c>
      <c r="B114" s="178" t="s">
        <v>134</v>
      </c>
      <c r="C114" s="179" t="e">
        <f>-VLOOKUP($A114,#REF!,MATCH($A$2,#REF!,0),0)</f>
        <v>#REF!</v>
      </c>
      <c r="D114" s="179" t="e">
        <f>-VLOOKUP($A114,#REF!,MATCH($A$2,#REF!,0)+1,0)</f>
        <v>#REF!</v>
      </c>
      <c r="E114" s="179" t="e">
        <f>-VLOOKUP($A114,#REF!,MATCH($A$2,#REF!,0)+2,0)</f>
        <v>#REF!</v>
      </c>
      <c r="F114" s="179" t="e">
        <f>-VLOOKUP($A114,#REF!,MATCH($A$2,#REF!,0)+3,0)</f>
        <v>#REF!</v>
      </c>
      <c r="G114" s="3"/>
      <c r="H114" s="77"/>
      <c r="I114" s="77"/>
      <c r="J114" s="77"/>
      <c r="K114" s="77"/>
      <c r="L114" s="84"/>
      <c r="M114" s="21"/>
      <c r="N114" s="84"/>
      <c r="O114" s="22">
        <f t="shared" si="17"/>
        <v>0</v>
      </c>
    </row>
    <row r="115" spans="1:15" x14ac:dyDescent="0.25">
      <c r="A115" s="53" t="s">
        <v>166</v>
      </c>
      <c r="B115" s="195" t="s">
        <v>135</v>
      </c>
      <c r="C115" s="179" t="e">
        <f>-VLOOKUP($A115,#REF!,MATCH($A$2,#REF!,0),0)</f>
        <v>#REF!</v>
      </c>
      <c r="D115" s="179" t="e">
        <f>-VLOOKUP($A115,#REF!,MATCH($A$2,#REF!,0)+1,0)</f>
        <v>#REF!</v>
      </c>
      <c r="E115" s="179" t="e">
        <f>-VLOOKUP($A115,#REF!,MATCH($A$2,#REF!,0)+2,0)</f>
        <v>#REF!</v>
      </c>
      <c r="F115" s="179" t="e">
        <f>-VLOOKUP($A115,#REF!,MATCH($A$2,#REF!,0)+3,0)</f>
        <v>#REF!</v>
      </c>
      <c r="G115" s="3"/>
      <c r="H115" s="95"/>
      <c r="I115" s="95"/>
      <c r="J115" s="95"/>
      <c r="K115" s="95"/>
      <c r="L115" s="84"/>
      <c r="M115" s="43"/>
      <c r="N115" s="84"/>
      <c r="O115" s="22">
        <f t="shared" si="17"/>
        <v>0</v>
      </c>
    </row>
    <row r="116" spans="1:15" x14ac:dyDescent="0.25">
      <c r="A116" s="53" t="s">
        <v>167</v>
      </c>
      <c r="B116" s="198" t="s">
        <v>136</v>
      </c>
      <c r="C116" s="194" t="e">
        <f>SUM(C110:C115)</f>
        <v>#REF!</v>
      </c>
      <c r="D116" s="194" t="e">
        <f t="shared" ref="D116:F116" si="18">SUM(D110:D115)</f>
        <v>#REF!</v>
      </c>
      <c r="E116" s="194" t="e">
        <f t="shared" si="18"/>
        <v>#REF!</v>
      </c>
      <c r="F116" s="194" t="e">
        <f t="shared" si="18"/>
        <v>#REF!</v>
      </c>
      <c r="G116" s="3"/>
      <c r="H116" s="24" t="e">
        <f>-VLOOKUP($A116,#REF!,MATCH($A$2,#REF!,0),0)-C116</f>
        <v>#REF!</v>
      </c>
      <c r="I116" s="24" t="e">
        <f>-VLOOKUP($A116,#REF!,MATCH($A$2,#REF!,0)+1,0)-D116</f>
        <v>#REF!</v>
      </c>
      <c r="J116" s="24" t="e">
        <f>-VLOOKUP($A116,#REF!,MATCH($A$2,#REF!,0)+2,0)-E116</f>
        <v>#REF!</v>
      </c>
      <c r="K116" s="24" t="e">
        <f>-VLOOKUP($A116,#REF!,MATCH($A$2,#REF!,0)+3,0)-F116</f>
        <v>#REF!</v>
      </c>
      <c r="L116" s="84"/>
      <c r="M116" s="96"/>
      <c r="N116" s="84"/>
      <c r="O116" s="27">
        <f t="shared" si="17"/>
        <v>0</v>
      </c>
    </row>
    <row r="117" spans="1:15" x14ac:dyDescent="0.25">
      <c r="B117" s="198" t="s">
        <v>137</v>
      </c>
      <c r="C117" s="179" t="s">
        <v>2</v>
      </c>
      <c r="D117" s="179" t="s">
        <v>2</v>
      </c>
      <c r="E117" s="179" t="s">
        <v>2</v>
      </c>
      <c r="F117" s="179" t="s">
        <v>2</v>
      </c>
      <c r="G117" s="3"/>
      <c r="H117" s="77"/>
      <c r="I117" s="77"/>
      <c r="J117" s="77"/>
      <c r="K117" s="77"/>
      <c r="L117" s="84"/>
      <c r="M117" s="21"/>
      <c r="N117" s="84"/>
      <c r="O117" s="22"/>
    </row>
    <row r="118" spans="1:15" x14ac:dyDescent="0.25">
      <c r="A118" s="53" t="s">
        <v>168</v>
      </c>
      <c r="B118" s="178" t="s">
        <v>138</v>
      </c>
      <c r="C118" s="179" t="e">
        <f>-VLOOKUP($A118,#REF!,MATCH($A$2,#REF!,0),0)</f>
        <v>#REF!</v>
      </c>
      <c r="D118" s="179" t="e">
        <f>-VLOOKUP($A118,#REF!,MATCH($A$2,#REF!,0)+1,0)</f>
        <v>#REF!</v>
      </c>
      <c r="E118" s="179" t="e">
        <f>-VLOOKUP($A118,#REF!,MATCH($A$2,#REF!,0)+2,0)</f>
        <v>#REF!</v>
      </c>
      <c r="F118" s="179" t="e">
        <f>-VLOOKUP($A118,#REF!,MATCH($A$2,#REF!,0)+3,0)</f>
        <v>#REF!</v>
      </c>
      <c r="G118" s="3"/>
      <c r="H118" s="77"/>
      <c r="I118" s="77"/>
      <c r="J118" s="77"/>
      <c r="K118" s="77"/>
      <c r="L118" s="84"/>
      <c r="M118" s="30"/>
      <c r="N118" s="84"/>
      <c r="O118" s="22">
        <f t="shared" ref="O118:O124" si="19">D1118-M118</f>
        <v>0</v>
      </c>
    </row>
    <row r="119" spans="1:15" x14ac:dyDescent="0.25">
      <c r="A119" s="53" t="s">
        <v>169</v>
      </c>
      <c r="B119" s="178" t="s">
        <v>139</v>
      </c>
      <c r="C119" s="179" t="e">
        <f>-VLOOKUP($A119,#REF!,MATCH($A$2,#REF!,0),0)</f>
        <v>#REF!</v>
      </c>
      <c r="D119" s="179" t="e">
        <f>-VLOOKUP($A119,#REF!,MATCH($A$2,#REF!,0)+1,0)</f>
        <v>#REF!</v>
      </c>
      <c r="E119" s="179" t="e">
        <f>-VLOOKUP($A119,#REF!,MATCH($A$2,#REF!,0)+2,0)</f>
        <v>#REF!</v>
      </c>
      <c r="F119" s="179" t="e">
        <f>-VLOOKUP($A119,#REF!,MATCH($A$2,#REF!,0)+3,0)</f>
        <v>#REF!</v>
      </c>
      <c r="G119" s="3"/>
      <c r="H119" s="77"/>
      <c r="I119" s="77"/>
      <c r="J119" s="77"/>
      <c r="K119" s="77"/>
      <c r="L119" s="84"/>
      <c r="M119" s="30"/>
      <c r="N119" s="84"/>
      <c r="O119" s="22">
        <f t="shared" si="19"/>
        <v>0</v>
      </c>
    </row>
    <row r="120" spans="1:15" x14ac:dyDescent="0.25">
      <c r="A120" s="53" t="s">
        <v>170</v>
      </c>
      <c r="B120" s="178" t="s">
        <v>140</v>
      </c>
      <c r="C120" s="179" t="e">
        <f>-VLOOKUP($A120,#REF!,MATCH($A$2,#REF!,0),0)</f>
        <v>#REF!</v>
      </c>
      <c r="D120" s="179" t="e">
        <f>-VLOOKUP($A120,#REF!,MATCH($A$2,#REF!,0)+1,0)</f>
        <v>#REF!</v>
      </c>
      <c r="E120" s="179" t="e">
        <f>-VLOOKUP($A120,#REF!,MATCH($A$2,#REF!,0)+2,0)</f>
        <v>#REF!</v>
      </c>
      <c r="F120" s="179" t="e">
        <f>-VLOOKUP($A120,#REF!,MATCH($A$2,#REF!,0)+3,0)</f>
        <v>#REF!</v>
      </c>
      <c r="G120" s="3"/>
      <c r="H120" s="97"/>
      <c r="I120" s="97"/>
      <c r="J120" s="97"/>
      <c r="K120" s="97"/>
      <c r="L120" s="84"/>
      <c r="M120" s="30"/>
      <c r="N120" s="84"/>
      <c r="O120" s="22">
        <f t="shared" si="19"/>
        <v>0</v>
      </c>
    </row>
    <row r="121" spans="1:15" x14ac:dyDescent="0.25">
      <c r="A121" s="53" t="s">
        <v>171</v>
      </c>
      <c r="B121" s="178" t="s">
        <v>24</v>
      </c>
      <c r="C121" s="179" t="e">
        <f>-VLOOKUP($A121,#REF!,MATCH($A$2,#REF!,0),0)</f>
        <v>#REF!</v>
      </c>
      <c r="D121" s="179" t="e">
        <f>-VLOOKUP($A121,#REF!,MATCH($A$2,#REF!,0)+1,0)</f>
        <v>#REF!</v>
      </c>
      <c r="E121" s="179" t="e">
        <f>-VLOOKUP($A121,#REF!,MATCH($A$2,#REF!,0)+2,0)</f>
        <v>#REF!</v>
      </c>
      <c r="F121" s="179" t="e">
        <f>-VLOOKUP($A121,#REF!,MATCH($A$2,#REF!,0)+3,0)</f>
        <v>#REF!</v>
      </c>
      <c r="G121" s="3"/>
      <c r="H121" s="77"/>
      <c r="I121" s="77"/>
      <c r="J121" s="77"/>
      <c r="K121" s="77"/>
      <c r="L121" s="84"/>
      <c r="M121" s="21"/>
      <c r="N121" s="84"/>
      <c r="O121" s="22">
        <f t="shared" si="19"/>
        <v>0</v>
      </c>
    </row>
    <row r="122" spans="1:15" x14ac:dyDescent="0.25">
      <c r="A122" s="53" t="s">
        <v>172</v>
      </c>
      <c r="B122" s="178" t="s">
        <v>141</v>
      </c>
      <c r="C122" s="179" t="e">
        <f>-VLOOKUP($A122,#REF!,MATCH($A$2,#REF!,0),0)</f>
        <v>#REF!</v>
      </c>
      <c r="D122" s="179" t="e">
        <f>-VLOOKUP($A122,#REF!,MATCH($A$2,#REF!,0)+1,0)</f>
        <v>#REF!</v>
      </c>
      <c r="E122" s="179" t="e">
        <f>-VLOOKUP($A122,#REF!,MATCH($A$2,#REF!,0)+2,0)</f>
        <v>#REF!</v>
      </c>
      <c r="F122" s="179" t="e">
        <f>-VLOOKUP($A122,#REF!,MATCH($A$2,#REF!,0)+3,0)</f>
        <v>#REF!</v>
      </c>
      <c r="G122" s="3"/>
      <c r="H122" s="77"/>
      <c r="I122" s="77"/>
      <c r="J122" s="77"/>
      <c r="K122" s="77"/>
      <c r="L122" s="84"/>
      <c r="M122" s="21"/>
      <c r="N122" s="84"/>
      <c r="O122" s="22">
        <f t="shared" si="19"/>
        <v>0</v>
      </c>
    </row>
    <row r="123" spans="1:15" x14ac:dyDescent="0.25">
      <c r="A123" s="53" t="s">
        <v>173</v>
      </c>
      <c r="B123" s="181" t="s">
        <v>142</v>
      </c>
      <c r="C123" s="182" t="e">
        <f>SUM(C118:C122)</f>
        <v>#REF!</v>
      </c>
      <c r="D123" s="182" t="e">
        <f t="shared" ref="D123:F123" si="20">SUM(D118:D122)</f>
        <v>#REF!</v>
      </c>
      <c r="E123" s="182" t="e">
        <f t="shared" si="20"/>
        <v>#REF!</v>
      </c>
      <c r="F123" s="182" t="e">
        <f t="shared" si="20"/>
        <v>#REF!</v>
      </c>
      <c r="G123" s="3"/>
      <c r="H123" s="136" t="e">
        <f>-VLOOKUP($A123,#REF!,MATCH($A$2,#REF!,0),0)-C123</f>
        <v>#REF!</v>
      </c>
      <c r="I123" s="136" t="e">
        <f>-VLOOKUP($A123,#REF!,MATCH($A$2,#REF!,0)+1,0)-D123</f>
        <v>#REF!</v>
      </c>
      <c r="J123" s="136" t="e">
        <f>-VLOOKUP($A123,#REF!,MATCH($A$2,#REF!,0)+2,0)-E123</f>
        <v>#REF!</v>
      </c>
      <c r="K123" s="136" t="e">
        <f>-VLOOKUP($A123,#REF!,MATCH($A$2,#REF!,0)+3,0)-F123</f>
        <v>#REF!</v>
      </c>
      <c r="L123" s="84"/>
      <c r="M123" s="31"/>
      <c r="N123" s="84"/>
      <c r="O123" s="32">
        <f t="shared" si="19"/>
        <v>0</v>
      </c>
    </row>
    <row r="124" spans="1:15" x14ac:dyDescent="0.25">
      <c r="A124" s="53" t="s">
        <v>174</v>
      </c>
      <c r="B124" s="198" t="s">
        <v>143</v>
      </c>
      <c r="C124" s="183" t="e">
        <f>SUM(C116,C123)</f>
        <v>#REF!</v>
      </c>
      <c r="D124" s="183" t="e">
        <f t="shared" ref="D124:F124" si="21">SUM(D116,D123)</f>
        <v>#REF!</v>
      </c>
      <c r="E124" s="183" t="e">
        <f t="shared" si="21"/>
        <v>#REF!</v>
      </c>
      <c r="F124" s="183" t="e">
        <f t="shared" si="21"/>
        <v>#REF!</v>
      </c>
      <c r="G124" s="3"/>
      <c r="H124" s="97"/>
      <c r="I124" s="97"/>
      <c r="J124" s="97"/>
      <c r="K124" s="97"/>
      <c r="L124" s="84"/>
      <c r="M124" s="41"/>
      <c r="N124" s="84"/>
      <c r="O124" s="22">
        <f t="shared" si="19"/>
        <v>0</v>
      </c>
    </row>
    <row r="125" spans="1:15" x14ac:dyDescent="0.25">
      <c r="B125" s="198" t="s">
        <v>144</v>
      </c>
      <c r="C125" s="211" t="s">
        <v>2</v>
      </c>
      <c r="D125" s="211" t="s">
        <v>2</v>
      </c>
      <c r="E125" s="211" t="s">
        <v>2</v>
      </c>
      <c r="F125" s="211" t="s">
        <v>2</v>
      </c>
      <c r="G125" s="3"/>
      <c r="H125" s="77"/>
      <c r="I125" s="77"/>
      <c r="J125" s="77"/>
      <c r="K125" s="77"/>
      <c r="L125" s="84"/>
      <c r="M125" s="99"/>
      <c r="N125" s="84"/>
      <c r="O125" s="22"/>
    </row>
    <row r="126" spans="1:15" x14ac:dyDescent="0.25">
      <c r="A126" s="53" t="s">
        <v>175</v>
      </c>
      <c r="B126" s="178" t="s">
        <v>145</v>
      </c>
      <c r="C126" s="179" t="e">
        <f>-VLOOKUP($A126,#REF!,MATCH($A$2,#REF!,0),0)</f>
        <v>#REF!</v>
      </c>
      <c r="D126" s="179" t="e">
        <f>-VLOOKUP($A126,#REF!,MATCH($A$2,#REF!,0)+1,0)</f>
        <v>#REF!</v>
      </c>
      <c r="E126" s="179" t="e">
        <f>-VLOOKUP($A126,#REF!,MATCH($A$2,#REF!,0)+2,0)</f>
        <v>#REF!</v>
      </c>
      <c r="F126" s="179" t="e">
        <f>-VLOOKUP($A126,#REF!,MATCH($A$2,#REF!,0)+3,0)</f>
        <v>#REF!</v>
      </c>
      <c r="G126" s="3"/>
      <c r="H126" s="77"/>
      <c r="I126" s="77"/>
      <c r="J126" s="77"/>
      <c r="K126" s="77"/>
      <c r="L126" s="84"/>
      <c r="M126" s="21"/>
      <c r="N126" s="84"/>
      <c r="O126" s="22">
        <f t="shared" ref="O126:O131" si="22">D1126-M126</f>
        <v>0</v>
      </c>
    </row>
    <row r="127" spans="1:15" x14ac:dyDescent="0.25">
      <c r="A127" s="53" t="s">
        <v>176</v>
      </c>
      <c r="B127" s="178" t="s">
        <v>146</v>
      </c>
      <c r="C127" s="179" t="e">
        <f>-VLOOKUP($A127,#REF!,MATCH($A$2,#REF!,0),0)</f>
        <v>#REF!</v>
      </c>
      <c r="D127" s="179" t="e">
        <f>-VLOOKUP($A127,#REF!,MATCH($A$2,#REF!,0)+1,0)</f>
        <v>#REF!</v>
      </c>
      <c r="E127" s="179" t="e">
        <f>-VLOOKUP($A127,#REF!,MATCH($A$2,#REF!,0)+2,0)</f>
        <v>#REF!</v>
      </c>
      <c r="F127" s="179" t="e">
        <f>-VLOOKUP($A127,#REF!,MATCH($A$2,#REF!,0)+3,0)</f>
        <v>#REF!</v>
      </c>
      <c r="G127" s="3"/>
      <c r="H127" s="77"/>
      <c r="I127" s="77"/>
      <c r="J127" s="77"/>
      <c r="K127" s="77"/>
      <c r="L127" s="84"/>
      <c r="M127" s="21"/>
      <c r="N127" s="100"/>
      <c r="O127" s="22">
        <f t="shared" si="22"/>
        <v>0</v>
      </c>
    </row>
    <row r="128" spans="1:15" x14ac:dyDescent="0.25">
      <c r="A128" s="53" t="s">
        <v>177</v>
      </c>
      <c r="B128" s="180" t="s">
        <v>147</v>
      </c>
      <c r="C128" s="179" t="e">
        <f>-VLOOKUP($A128,#REF!,MATCH($A$2,#REF!,0),0)</f>
        <v>#REF!</v>
      </c>
      <c r="D128" s="179" t="e">
        <f>-VLOOKUP($A128,#REF!,MATCH($A$2,#REF!,0)+1,0)</f>
        <v>#REF!</v>
      </c>
      <c r="E128" s="179" t="e">
        <f>-VLOOKUP($A128,#REF!,MATCH($A$2,#REF!,0)+2,0)</f>
        <v>#REF!</v>
      </c>
      <c r="F128" s="179" t="e">
        <f>-VLOOKUP($A128,#REF!,MATCH($A$2,#REF!,0)+3,0)</f>
        <v>#REF!</v>
      </c>
      <c r="G128" s="3"/>
      <c r="H128" s="77"/>
      <c r="I128" s="77"/>
      <c r="J128" s="77"/>
      <c r="K128" s="77"/>
      <c r="L128" s="101"/>
      <c r="M128" s="30"/>
      <c r="N128" s="100"/>
      <c r="O128" s="22">
        <f t="shared" si="22"/>
        <v>0</v>
      </c>
    </row>
    <row r="129" spans="1:15" x14ac:dyDescent="0.25">
      <c r="A129" s="53" t="s">
        <v>178</v>
      </c>
      <c r="B129" s="180" t="s">
        <v>148</v>
      </c>
      <c r="C129" s="179" t="e">
        <f>-VLOOKUP($A129,#REF!,MATCH($A$2,#REF!,0),0)</f>
        <v>#REF!</v>
      </c>
      <c r="D129" s="179" t="e">
        <f>-VLOOKUP($A129,#REF!,MATCH($A$2,#REF!,0)+1,0)</f>
        <v>#REF!</v>
      </c>
      <c r="E129" s="179" t="e">
        <f>-VLOOKUP($A129,#REF!,MATCH($A$2,#REF!,0)+2,0)</f>
        <v>#REF!</v>
      </c>
      <c r="F129" s="179" t="e">
        <f>-VLOOKUP($A129,#REF!,MATCH($A$2,#REF!,0)+3,0)</f>
        <v>#REF!</v>
      </c>
      <c r="G129" s="3"/>
      <c r="H129" s="77"/>
      <c r="I129" s="77"/>
      <c r="J129" s="77"/>
      <c r="K129" s="77"/>
      <c r="L129" s="101"/>
      <c r="M129" s="30"/>
      <c r="N129" s="101"/>
      <c r="O129" s="22">
        <f t="shared" si="22"/>
        <v>0</v>
      </c>
    </row>
    <row r="130" spans="1:15" x14ac:dyDescent="0.25">
      <c r="A130" s="53" t="s">
        <v>179</v>
      </c>
      <c r="B130" s="195" t="s">
        <v>149</v>
      </c>
      <c r="C130" s="179" t="e">
        <f>-VLOOKUP($A130,#REF!,MATCH($A$2,#REF!,0),0)</f>
        <v>#REF!</v>
      </c>
      <c r="D130" s="179" t="e">
        <f>-VLOOKUP($A130,#REF!,MATCH($A$2,#REF!,0)+1,0)</f>
        <v>#REF!</v>
      </c>
      <c r="E130" s="179" t="e">
        <f>-VLOOKUP($A130,#REF!,MATCH($A$2,#REF!,0)+2,0)</f>
        <v>#REF!</v>
      </c>
      <c r="F130" s="179" t="e">
        <f>-VLOOKUP($A130,#REF!,MATCH($A$2,#REF!,0)+3,0)</f>
        <v>#REF!</v>
      </c>
      <c r="G130" s="3"/>
      <c r="H130" s="77"/>
      <c r="I130" s="77"/>
      <c r="J130" s="77"/>
      <c r="K130" s="77"/>
      <c r="L130" s="101"/>
      <c r="M130" s="30"/>
      <c r="N130" s="101"/>
      <c r="O130" s="22">
        <f t="shared" si="22"/>
        <v>0</v>
      </c>
    </row>
    <row r="131" spans="1:15" x14ac:dyDescent="0.25">
      <c r="A131" s="53" t="s">
        <v>180</v>
      </c>
      <c r="B131" s="176" t="s">
        <v>150</v>
      </c>
      <c r="C131" s="194" t="e">
        <f>SUM(C126:C130)</f>
        <v>#REF!</v>
      </c>
      <c r="D131" s="194" t="e">
        <f t="shared" ref="D131:F131" si="23">SUM(D126:D130)</f>
        <v>#REF!</v>
      </c>
      <c r="E131" s="194" t="e">
        <f t="shared" si="23"/>
        <v>#REF!</v>
      </c>
      <c r="F131" s="194" t="e">
        <f t="shared" si="23"/>
        <v>#REF!</v>
      </c>
      <c r="G131" s="3"/>
      <c r="H131" s="24" t="e">
        <f>-VLOOKUP($A131,#REF!,MATCH($A$2,#REF!,0),0)-C131</f>
        <v>#REF!</v>
      </c>
      <c r="I131" s="24" t="e">
        <f>-VLOOKUP($A131,#REF!,MATCH($A$2,#REF!,0)+1,0)-D131</f>
        <v>#REF!</v>
      </c>
      <c r="J131" s="24" t="e">
        <f>-VLOOKUP($A131,#REF!,MATCH($A$2,#REF!,0)+2,0)-E131</f>
        <v>#REF!</v>
      </c>
      <c r="K131" s="24" t="e">
        <f>-VLOOKUP($A131,#REF!,MATCH($A$2,#REF!,0)+3,0)-F131</f>
        <v>#REF!</v>
      </c>
      <c r="L131" s="84"/>
      <c r="M131" s="41"/>
      <c r="N131" s="84"/>
      <c r="O131" s="22">
        <f t="shared" si="22"/>
        <v>0</v>
      </c>
    </row>
    <row r="132" spans="1:15" x14ac:dyDescent="0.25">
      <c r="B132" s="198" t="s">
        <v>151</v>
      </c>
      <c r="C132" s="211" t="s">
        <v>2</v>
      </c>
      <c r="D132" s="211" t="s">
        <v>2</v>
      </c>
      <c r="E132" s="211" t="s">
        <v>2</v>
      </c>
      <c r="F132" s="211" t="s">
        <v>2</v>
      </c>
      <c r="G132" s="3"/>
      <c r="H132" s="77"/>
      <c r="I132" s="77"/>
      <c r="J132" s="77"/>
      <c r="K132" s="77"/>
      <c r="L132" s="84"/>
      <c r="M132" s="99"/>
      <c r="N132" s="84"/>
      <c r="O132" s="22"/>
    </row>
    <row r="133" spans="1:15" x14ac:dyDescent="0.25">
      <c r="A133" s="53" t="s">
        <v>181</v>
      </c>
      <c r="B133" s="178" t="s">
        <v>152</v>
      </c>
      <c r="C133" s="179" t="e">
        <f>-VLOOKUP($A133,#REF!,MATCH($A$2,#REF!,0),0)</f>
        <v>#REF!</v>
      </c>
      <c r="D133" s="179" t="e">
        <f>-VLOOKUP($A133,#REF!,MATCH($A$2,#REF!,0)+1,0)</f>
        <v>#REF!</v>
      </c>
      <c r="E133" s="179" t="e">
        <f>-VLOOKUP($A133,#REF!,MATCH($A$2,#REF!,0)+2,0)</f>
        <v>#REF!</v>
      </c>
      <c r="F133" s="179" t="e">
        <f>-VLOOKUP($A133,#REF!,MATCH($A$2,#REF!,0)+3,0)</f>
        <v>#REF!</v>
      </c>
      <c r="G133" s="3"/>
      <c r="H133" s="77"/>
      <c r="I133" s="77"/>
      <c r="J133" s="77"/>
      <c r="K133" s="77"/>
      <c r="L133" s="84"/>
      <c r="M133" s="21"/>
      <c r="N133" s="84"/>
      <c r="O133" s="22">
        <f t="shared" ref="O133:O138" si="24">D1133-M133</f>
        <v>0</v>
      </c>
    </row>
    <row r="134" spans="1:15" x14ac:dyDescent="0.25">
      <c r="A134" s="53" t="s">
        <v>182</v>
      </c>
      <c r="B134" s="178" t="s">
        <v>153</v>
      </c>
      <c r="C134" s="179" t="e">
        <f>-VLOOKUP($A134,#REF!,MATCH($A$2,#REF!,0),0)</f>
        <v>#REF!</v>
      </c>
      <c r="D134" s="179" t="e">
        <f>-VLOOKUP($A134,#REF!,MATCH($A$2,#REF!,0)+1,0)</f>
        <v>#REF!</v>
      </c>
      <c r="E134" s="179" t="e">
        <f>-VLOOKUP($A134,#REF!,MATCH($A$2,#REF!,0)+2,0)</f>
        <v>#REF!</v>
      </c>
      <c r="F134" s="179" t="e">
        <f>-VLOOKUP($A134,#REF!,MATCH($A$2,#REF!,0)+3,0)</f>
        <v>#REF!</v>
      </c>
      <c r="G134" s="3"/>
      <c r="H134" s="77"/>
      <c r="I134" s="77"/>
      <c r="J134" s="77"/>
      <c r="K134" s="77"/>
      <c r="L134" s="84"/>
      <c r="M134" s="21"/>
      <c r="N134" s="84"/>
      <c r="O134" s="22">
        <f t="shared" si="24"/>
        <v>0</v>
      </c>
    </row>
    <row r="135" spans="1:15" x14ac:dyDescent="0.25">
      <c r="A135" s="53" t="s">
        <v>183</v>
      </c>
      <c r="B135" s="180" t="s">
        <v>154</v>
      </c>
      <c r="C135" s="179" t="e">
        <f>-VLOOKUP($A135,#REF!,MATCH($A$2,#REF!,0),0)</f>
        <v>#REF!</v>
      </c>
      <c r="D135" s="179" t="e">
        <f>-VLOOKUP($A135,#REF!,MATCH($A$2,#REF!,0)+1,0)</f>
        <v>#REF!</v>
      </c>
      <c r="E135" s="179" t="e">
        <f>-VLOOKUP($A135,#REF!,MATCH($A$2,#REF!,0)+2,0)</f>
        <v>#REF!</v>
      </c>
      <c r="F135" s="179" t="e">
        <f>-VLOOKUP($A135,#REF!,MATCH($A$2,#REF!,0)+3,0)</f>
        <v>#REF!</v>
      </c>
      <c r="G135" s="3"/>
      <c r="H135" s="77"/>
      <c r="I135" s="77"/>
      <c r="J135" s="77"/>
      <c r="K135" s="77"/>
      <c r="L135" s="84"/>
      <c r="M135" s="21"/>
      <c r="N135" s="84"/>
      <c r="O135" s="22">
        <f t="shared" si="24"/>
        <v>0</v>
      </c>
    </row>
    <row r="136" spans="1:15" x14ac:dyDescent="0.25">
      <c r="A136" s="53" t="s">
        <v>184</v>
      </c>
      <c r="B136" s="180" t="s">
        <v>155</v>
      </c>
      <c r="C136" s="179" t="e">
        <f>-VLOOKUP($A136,#REF!,MATCH($A$2,#REF!,0),0)</f>
        <v>#REF!</v>
      </c>
      <c r="D136" s="179" t="e">
        <f>-VLOOKUP($A136,#REF!,MATCH($A$2,#REF!,0)+1,0)</f>
        <v>#REF!</v>
      </c>
      <c r="E136" s="179" t="e">
        <f>-VLOOKUP($A136,#REF!,MATCH($A$2,#REF!,0)+2,0)</f>
        <v>#REF!</v>
      </c>
      <c r="F136" s="179" t="e">
        <f>-VLOOKUP($A136,#REF!,MATCH($A$2,#REF!,0)+3,0)</f>
        <v>#REF!</v>
      </c>
      <c r="G136" s="3"/>
      <c r="H136" s="77"/>
      <c r="I136" s="77"/>
      <c r="J136" s="77"/>
      <c r="K136" s="77"/>
      <c r="L136" s="100"/>
      <c r="M136" s="30"/>
      <c r="N136" s="100"/>
      <c r="O136" s="22">
        <f t="shared" si="24"/>
        <v>0</v>
      </c>
    </row>
    <row r="137" spans="1:15" ht="15.75" thickBot="1" x14ac:dyDescent="0.3">
      <c r="A137" s="53" t="s">
        <v>185</v>
      </c>
      <c r="B137" s="184" t="s">
        <v>156</v>
      </c>
      <c r="C137" s="185" t="e">
        <f>SUM(C133:C136)</f>
        <v>#REF!</v>
      </c>
      <c r="D137" s="185" t="e">
        <f t="shared" ref="D137:F137" si="25">SUM(D133:D136)</f>
        <v>#REF!</v>
      </c>
      <c r="E137" s="185" t="e">
        <f t="shared" si="25"/>
        <v>#REF!</v>
      </c>
      <c r="F137" s="185" t="e">
        <f t="shared" si="25"/>
        <v>#REF!</v>
      </c>
      <c r="G137" s="3"/>
      <c r="H137" s="137" t="e">
        <f>-VLOOKUP($A137,#REF!,MATCH($A$2,#REF!,0),0)-C137</f>
        <v>#REF!</v>
      </c>
      <c r="I137" s="137" t="e">
        <f>-VLOOKUP($A137,#REF!,MATCH($A$2,#REF!,0)+1,0)-D137</f>
        <v>#REF!</v>
      </c>
      <c r="J137" s="137" t="e">
        <f>-VLOOKUP($A137,#REF!,MATCH($A$2,#REF!,0)+2,0)-E137</f>
        <v>#REF!</v>
      </c>
      <c r="K137" s="137" t="e">
        <f>-VLOOKUP($A137,#REF!,MATCH($A$2,#REF!,0)+3,0)-F137</f>
        <v>#REF!</v>
      </c>
      <c r="L137" s="103"/>
      <c r="M137" s="154"/>
      <c r="N137" s="103"/>
      <c r="O137" s="36">
        <f t="shared" si="24"/>
        <v>0</v>
      </c>
    </row>
    <row r="138" spans="1:15" x14ac:dyDescent="0.25">
      <c r="A138" s="53" t="s">
        <v>186</v>
      </c>
      <c r="B138" s="198" t="s">
        <v>157</v>
      </c>
      <c r="C138" s="183" t="e">
        <f>C124+C131+C137</f>
        <v>#REF!</v>
      </c>
      <c r="D138" s="183" t="e">
        <f t="shared" ref="D138:F138" si="26">D124+D131+D137</f>
        <v>#REF!</v>
      </c>
      <c r="E138" s="183" t="e">
        <f t="shared" si="26"/>
        <v>#REF!</v>
      </c>
      <c r="F138" s="183" t="e">
        <f t="shared" si="26"/>
        <v>#REF!</v>
      </c>
      <c r="G138" s="3"/>
      <c r="H138" s="153" t="e">
        <f>-VLOOKUP($A138,#REF!,MATCH($A$2,#REF!,0),0)-C138</f>
        <v>#REF!</v>
      </c>
      <c r="I138" s="153" t="e">
        <f>-VLOOKUP($A138,#REF!,MATCH($A$2,#REF!,0)+1,0)-D138</f>
        <v>#REF!</v>
      </c>
      <c r="J138" s="153" t="e">
        <f>-VLOOKUP($A138,#REF!,MATCH($A$2,#REF!,0)+2,0)-E138</f>
        <v>#REF!</v>
      </c>
      <c r="K138" s="153" t="e">
        <f>-VLOOKUP($A138,#REF!,MATCH($A$2,#REF!,0)+3,0)-F138</f>
        <v>#REF!</v>
      </c>
      <c r="L138" s="101"/>
      <c r="M138" s="41"/>
      <c r="N138" s="101"/>
      <c r="O138" s="22">
        <f t="shared" si="24"/>
        <v>0</v>
      </c>
    </row>
    <row r="139" spans="1:15" x14ac:dyDescent="0.25">
      <c r="A139" s="53" t="s">
        <v>187</v>
      </c>
      <c r="B139" s="195" t="s">
        <v>158</v>
      </c>
      <c r="C139" s="179" t="e">
        <f>VLOOKUP($A$139,#REF!,MATCH($A$2,#REF!,0),0)</f>
        <v>#REF!</v>
      </c>
      <c r="D139" s="179" t="e">
        <f>VLOOKUP($A$139,#REF!,MATCH($A$2,#REF!,0)+1,0)</f>
        <v>#REF!</v>
      </c>
      <c r="E139" s="179" t="e">
        <f>VLOOKUP($A$139,#REF!,MATCH($A$2,#REF!,0)+2,0)</f>
        <v>#REF!</v>
      </c>
      <c r="F139" s="179" t="e">
        <f>VLOOKUP($A$139,#REF!,MATCH($A$2,#REF!,0)+3,0)</f>
        <v>#REF!</v>
      </c>
      <c r="G139" s="3"/>
      <c r="H139" s="104"/>
      <c r="I139" s="104"/>
      <c r="J139" s="104"/>
      <c r="K139" s="104"/>
      <c r="L139" s="84"/>
    </row>
    <row r="140" spans="1:15" ht="15.75" thickBot="1" x14ac:dyDescent="0.3">
      <c r="A140" s="53" t="s">
        <v>187</v>
      </c>
      <c r="B140" s="33" t="s">
        <v>159</v>
      </c>
      <c r="C140" s="102" t="e">
        <f>C138+C139</f>
        <v>#REF!</v>
      </c>
      <c r="D140" s="102" t="e">
        <f t="shared" ref="D140:F140" si="27">D138+D139</f>
        <v>#REF!</v>
      </c>
      <c r="E140" s="102" t="e">
        <f t="shared" si="27"/>
        <v>#REF!</v>
      </c>
      <c r="F140" s="102" t="e">
        <f t="shared" si="27"/>
        <v>#REF!</v>
      </c>
      <c r="G140" s="3"/>
      <c r="H140" s="137" t="e">
        <f>VLOOKUP($A$140,#REF!,MATCH($A$2,#REF!,0),0)-C140</f>
        <v>#REF!</v>
      </c>
      <c r="I140" s="137" t="e">
        <f>VLOOKUP($A$140,#REF!,MATCH($A$2,#REF!,0)+1,0)-D140</f>
        <v>#REF!</v>
      </c>
      <c r="J140" s="137" t="e">
        <f>VLOOKUP($A$140,#REF!,MATCH($A$2,#REF!,0)+2,0)-E140</f>
        <v>#REF!</v>
      </c>
      <c r="K140" s="137" t="e">
        <f>VLOOKUP($A$140,#REF!,MATCH($A$2,#REF!,0)+3,0)-F140</f>
        <v>#REF!</v>
      </c>
      <c r="L140" s="84"/>
    </row>
    <row r="141" spans="1:15" x14ac:dyDescent="0.25">
      <c r="B141" s="3"/>
      <c r="C141" s="3"/>
      <c r="D141" s="3"/>
      <c r="E141" s="3"/>
      <c r="F141" s="3"/>
      <c r="G141" s="3"/>
      <c r="H141" s="84"/>
      <c r="I141" s="84"/>
      <c r="J141" s="84"/>
      <c r="K141" s="84"/>
      <c r="L141" s="84"/>
      <c r="M141" s="84"/>
      <c r="N141" s="84"/>
      <c r="O141" s="84"/>
    </row>
    <row r="142" spans="1:15" x14ac:dyDescent="0.25">
      <c r="B142" s="3"/>
      <c r="C142" s="3"/>
      <c r="D142" s="3"/>
      <c r="E142" s="3"/>
      <c r="F142" s="3"/>
      <c r="G142" s="3"/>
      <c r="H142" s="3"/>
    </row>
    <row r="143" spans="1:15" x14ac:dyDescent="0.25">
      <c r="B143" s="3"/>
      <c r="C143" s="3"/>
      <c r="D143" s="3"/>
      <c r="E143" s="3"/>
      <c r="F143" s="3"/>
      <c r="G143" s="3"/>
    </row>
    <row r="144" spans="1:15" x14ac:dyDescent="0.25">
      <c r="B144" s="554" t="s">
        <v>42</v>
      </c>
      <c r="C144" s="554"/>
      <c r="D144" s="554"/>
      <c r="E144" s="554"/>
      <c r="F144" s="554"/>
    </row>
    <row r="145" spans="1:15" x14ac:dyDescent="0.25">
      <c r="B145" s="49" t="s">
        <v>43</v>
      </c>
      <c r="C145" s="50"/>
      <c r="D145" s="50"/>
      <c r="E145" s="50"/>
      <c r="F145" s="50"/>
    </row>
    <row r="146" spans="1:15" x14ac:dyDescent="0.25">
      <c r="B146" s="9"/>
      <c r="C146" s="131"/>
      <c r="D146" s="131"/>
      <c r="E146" s="131"/>
      <c r="F146" s="131"/>
    </row>
    <row r="147" spans="1:15" x14ac:dyDescent="0.25">
      <c r="B147" s="9"/>
      <c r="C147" s="131"/>
      <c r="D147" s="131"/>
      <c r="E147" s="131"/>
      <c r="F147" s="131"/>
    </row>
    <row r="152" spans="1:15" x14ac:dyDescent="0.25">
      <c r="B152" s="3"/>
      <c r="C152" s="3"/>
      <c r="D152" s="3"/>
      <c r="E152" s="3"/>
      <c r="F152" s="3"/>
      <c r="G152" s="3"/>
    </row>
    <row r="153" spans="1:15" x14ac:dyDescent="0.25">
      <c r="B153" s="3"/>
      <c r="C153" s="3"/>
      <c r="D153" s="3"/>
      <c r="E153" s="3"/>
      <c r="F153" s="3"/>
      <c r="G153" s="3"/>
    </row>
    <row r="154" spans="1:15" x14ac:dyDescent="0.25">
      <c r="B154" s="132" t="s">
        <v>250</v>
      </c>
      <c r="C154" s="133"/>
      <c r="D154" s="134"/>
      <c r="E154" s="134"/>
      <c r="F154" s="135"/>
      <c r="G154" s="135"/>
    </row>
    <row r="155" spans="1:15" ht="51.75" thickBot="1" x14ac:dyDescent="0.3">
      <c r="B155" s="558" t="s">
        <v>0</v>
      </c>
      <c r="C155" s="559"/>
      <c r="D155" s="559"/>
      <c r="E155" s="559"/>
      <c r="F155" s="559"/>
      <c r="G155" s="559"/>
      <c r="H155" s="3"/>
      <c r="I155" s="107" t="s">
        <v>106</v>
      </c>
      <c r="J155" s="105"/>
      <c r="K155" s="111" t="s">
        <v>205</v>
      </c>
      <c r="L155" s="118"/>
      <c r="M155" s="111" t="s">
        <v>206</v>
      </c>
      <c r="O155" s="168" t="s">
        <v>267</v>
      </c>
    </row>
    <row r="156" spans="1:15" ht="38.25" x14ac:dyDescent="0.25">
      <c r="B156" s="190" t="s">
        <v>2</v>
      </c>
      <c r="C156" s="106" t="s">
        <v>96</v>
      </c>
      <c r="D156" s="106" t="s">
        <v>199</v>
      </c>
      <c r="E156" s="106" t="s">
        <v>203</v>
      </c>
      <c r="F156" s="106" t="s">
        <v>200</v>
      </c>
      <c r="G156" s="191" t="s">
        <v>201</v>
      </c>
      <c r="H156" s="3"/>
      <c r="I156" s="108"/>
      <c r="J156" s="105"/>
      <c r="K156" s="112" t="s">
        <v>207</v>
      </c>
      <c r="L156" s="119"/>
      <c r="M156" s="123" t="s">
        <v>208</v>
      </c>
      <c r="O156" s="165"/>
    </row>
    <row r="157" spans="1:15" x14ac:dyDescent="0.25">
      <c r="A157" s="53" t="s">
        <v>242</v>
      </c>
      <c r="B157" s="192" t="s">
        <v>227</v>
      </c>
      <c r="C157" s="193" t="e">
        <f>-VLOOKUP($A$157,#REF!,MATCH($A$2,#REF!, 0),0)</f>
        <v>#REF!</v>
      </c>
      <c r="D157" s="193" t="e">
        <f>-VLOOKUP($A$158,#REF!,MATCH($A$2,#REF!, 0),0)</f>
        <v>#REF!</v>
      </c>
      <c r="E157" s="193" t="e">
        <f>-VLOOKUP($A$159,#REF!,MATCH($A$2,#REF!, 0),0)</f>
        <v>#REF!</v>
      </c>
      <c r="F157" s="193" t="e">
        <f>-VLOOKUP($A$160,#REF!,MATCH($A$2,#REF!, 0),0)</f>
        <v>#REF!</v>
      </c>
      <c r="G157" s="193" t="e">
        <f>SUM(C157:F157)</f>
        <v>#REF!</v>
      </c>
      <c r="H157" s="3"/>
      <c r="I157" s="109"/>
      <c r="J157" s="110"/>
      <c r="K157" s="113"/>
      <c r="L157" s="120"/>
      <c r="M157" s="113"/>
      <c r="O157" s="165"/>
    </row>
    <row r="158" spans="1:15" x14ac:dyDescent="0.25">
      <c r="A158" s="53" t="s">
        <v>243</v>
      </c>
      <c r="B158" s="180" t="s">
        <v>41</v>
      </c>
      <c r="C158" s="179" t="e">
        <f>-VLOOKUP($A157,#REF!,MATCH($A$2,#REF!, 0)+1,0)</f>
        <v>#REF!</v>
      </c>
      <c r="D158" s="179">
        <v>0</v>
      </c>
      <c r="E158" s="179" t="e">
        <f>-VLOOKUP($A159,#REF!,MATCH($A$2,#REF!, 0)+1,0)</f>
        <v>#REF!</v>
      </c>
      <c r="F158" s="179" t="e">
        <f>-VLOOKUP($A160,#REF!,MATCH($A$2,#REF!, 0)+1,0)</f>
        <v>#REF!</v>
      </c>
      <c r="G158" s="193" t="e">
        <f t="shared" ref="G158:G159" si="28">SUM(C158:F158)</f>
        <v>#REF!</v>
      </c>
      <c r="H158" s="3"/>
      <c r="I158" s="77"/>
      <c r="J158" s="110"/>
      <c r="K158" s="114" t="e">
        <f>G158-C41</f>
        <v>#REF!</v>
      </c>
      <c r="L158" s="121"/>
      <c r="M158" s="114"/>
      <c r="O158" s="165"/>
    </row>
    <row r="159" spans="1:15" x14ac:dyDescent="0.25">
      <c r="A159" s="53" t="s">
        <v>244</v>
      </c>
      <c r="B159" s="180" t="s">
        <v>202</v>
      </c>
      <c r="C159" s="179">
        <v>0</v>
      </c>
      <c r="D159" s="179" t="e">
        <f>-VLOOKUP($A158,#REF!,MATCH($A$2,#REF!, 0)+1,0)</f>
        <v>#REF!</v>
      </c>
      <c r="E159" s="179">
        <v>0</v>
      </c>
      <c r="F159" s="179">
        <v>0</v>
      </c>
      <c r="G159" s="193" t="e">
        <f t="shared" si="28"/>
        <v>#REF!</v>
      </c>
      <c r="H159" s="3"/>
      <c r="I159" s="77"/>
      <c r="J159" s="110"/>
      <c r="K159" s="115"/>
      <c r="L159" s="121"/>
      <c r="M159" s="115"/>
      <c r="O159" s="165"/>
    </row>
    <row r="160" spans="1:15" x14ac:dyDescent="0.25">
      <c r="A160" s="53" t="s">
        <v>245</v>
      </c>
      <c r="B160" s="192" t="s">
        <v>228</v>
      </c>
      <c r="C160" s="194" t="e">
        <f>SUM(C157:C159)</f>
        <v>#REF!</v>
      </c>
      <c r="D160" s="194" t="e">
        <f>SUM(D157:D159)</f>
        <v>#REF!</v>
      </c>
      <c r="E160" s="194" t="e">
        <f t="shared" ref="E160:G160" si="29">SUM(E157:E159)</f>
        <v>#REF!</v>
      </c>
      <c r="F160" s="194" t="e">
        <f t="shared" si="29"/>
        <v>#REF!</v>
      </c>
      <c r="G160" s="194" t="e">
        <f t="shared" si="29"/>
        <v>#REF!</v>
      </c>
      <c r="H160" s="3"/>
      <c r="I160" s="24" t="e">
        <f>-VLOOKUP($A$161,#REF!, MATCH($A$2,#REF!, 0)+2,0)-G160</f>
        <v>#REF!</v>
      </c>
      <c r="J160" s="110"/>
      <c r="K160" s="114"/>
      <c r="L160" s="121"/>
      <c r="M160" s="114" t="e">
        <f>G160-C86</f>
        <v>#REF!</v>
      </c>
      <c r="O160" s="165"/>
    </row>
    <row r="161" spans="1:15" x14ac:dyDescent="0.25">
      <c r="A161" s="53" t="s">
        <v>280</v>
      </c>
      <c r="B161" s="180" t="s">
        <v>41</v>
      </c>
      <c r="C161" s="179" t="e">
        <f>-VLOOKUP($A$157,#REF!,MATCH($A$2,#REF!, 0)+4,0)</f>
        <v>#REF!</v>
      </c>
      <c r="D161" s="179">
        <v>0</v>
      </c>
      <c r="E161" s="179" t="e">
        <f>-VLOOKUP($A$159,#REF!,MATCH($A$2,#REF!, 0)+4,0)</f>
        <v>#REF!</v>
      </c>
      <c r="F161" s="179" t="e">
        <f>-VLOOKUP($A$160,#REF!,MATCH($A$2,#REF!, 0)+4,0)</f>
        <v>#REF!</v>
      </c>
      <c r="G161" s="183" t="e">
        <f>SUM(C161:F161)</f>
        <v>#REF!</v>
      </c>
      <c r="H161" s="3"/>
      <c r="I161" s="77"/>
      <c r="J161" s="110"/>
      <c r="K161" s="114" t="e">
        <f>G161-D41</f>
        <v>#REF!</v>
      </c>
      <c r="L161" s="121"/>
      <c r="M161" s="114"/>
      <c r="O161" s="165"/>
    </row>
    <row r="162" spans="1:15" x14ac:dyDescent="0.25">
      <c r="B162" s="180" t="s">
        <v>202</v>
      </c>
      <c r="C162" s="179">
        <v>0</v>
      </c>
      <c r="D162" s="179" t="e">
        <f>-VLOOKUP($A$158,#REF!,MATCH($A$2,#REF!, 0)+4,0)</f>
        <v>#REF!</v>
      </c>
      <c r="E162" s="179">
        <v>0</v>
      </c>
      <c r="F162" s="179">
        <v>0</v>
      </c>
      <c r="G162" s="183" t="e">
        <f>SUM(C162:F162)</f>
        <v>#REF!</v>
      </c>
      <c r="H162" s="3"/>
      <c r="I162" s="77"/>
      <c r="J162" s="110"/>
      <c r="K162" s="115"/>
      <c r="L162" s="121"/>
      <c r="M162" s="115"/>
      <c r="O162" s="165"/>
    </row>
    <row r="163" spans="1:15" x14ac:dyDescent="0.25">
      <c r="B163" s="192" t="s">
        <v>229</v>
      </c>
      <c r="C163" s="194" t="e">
        <f>SUM(C160:C162)</f>
        <v>#REF!</v>
      </c>
      <c r="D163" s="194" t="e">
        <f>SUM(D160:D162)</f>
        <v>#REF!</v>
      </c>
      <c r="E163" s="194" t="e">
        <f t="shared" ref="E163:G163" si="30">SUM(E160:E162)</f>
        <v>#REF!</v>
      </c>
      <c r="F163" s="194" t="e">
        <f t="shared" si="30"/>
        <v>#REF!</v>
      </c>
      <c r="G163" s="194" t="e">
        <f t="shared" si="30"/>
        <v>#REF!</v>
      </c>
      <c r="H163" s="3"/>
      <c r="I163" s="24" t="e">
        <f>-VLOOKUP($A$161,#REF!, MATCH($A$2,#REF!, 0)+5,0)-G163</f>
        <v>#REF!</v>
      </c>
      <c r="J163" s="110"/>
      <c r="K163" s="114"/>
      <c r="L163" s="121"/>
      <c r="M163" s="114" t="e">
        <f>G163-D86</f>
        <v>#REF!</v>
      </c>
      <c r="O163" s="165"/>
    </row>
    <row r="164" spans="1:15" x14ac:dyDescent="0.25">
      <c r="B164" s="180" t="s">
        <v>41</v>
      </c>
      <c r="C164" s="179" t="e">
        <f>-VLOOKUP($A$157,#REF!,MATCH($A$2,#REF!, 0)+7,0)</f>
        <v>#REF!</v>
      </c>
      <c r="D164" s="179">
        <v>0</v>
      </c>
      <c r="E164" s="179" t="e">
        <f>-VLOOKUP($A$159,#REF!,MATCH($A$2,#REF!, 0)+7,0)</f>
        <v>#REF!</v>
      </c>
      <c r="F164" s="179" t="e">
        <f>-VLOOKUP($A$160,#REF!,MATCH($A$2,#REF!, 0)+7,0)</f>
        <v>#REF!</v>
      </c>
      <c r="G164" s="193" t="e">
        <f>SUM(C164:F164)</f>
        <v>#REF!</v>
      </c>
      <c r="H164" s="3"/>
      <c r="I164" s="77"/>
      <c r="J164" s="110"/>
      <c r="K164" s="114" t="e">
        <f>G164-E41</f>
        <v>#REF!</v>
      </c>
      <c r="L164" s="121"/>
      <c r="M164" s="114"/>
      <c r="O164" s="165"/>
    </row>
    <row r="165" spans="1:15" x14ac:dyDescent="0.25">
      <c r="B165" s="195" t="s">
        <v>202</v>
      </c>
      <c r="C165" s="179">
        <v>0</v>
      </c>
      <c r="D165" s="179" t="e">
        <f>-VLOOKUP($A$158,#REF!,MATCH($A$2,#REF!, 0)+7,0)</f>
        <v>#REF!</v>
      </c>
      <c r="E165" s="179">
        <v>0</v>
      </c>
      <c r="F165" s="179">
        <v>0</v>
      </c>
      <c r="G165" s="183" t="e">
        <f>SUM(C165:F165)</f>
        <v>#REF!</v>
      </c>
      <c r="H165" s="3"/>
      <c r="I165" s="77"/>
      <c r="J165" s="110"/>
      <c r="K165" s="115"/>
      <c r="L165" s="121"/>
      <c r="M165" s="115"/>
      <c r="O165" s="165"/>
    </row>
    <row r="166" spans="1:15" x14ac:dyDescent="0.25">
      <c r="B166" s="176" t="s">
        <v>230</v>
      </c>
      <c r="C166" s="194" t="e">
        <f>SUM(C164:C165)+C160</f>
        <v>#REF!</v>
      </c>
      <c r="D166" s="194" t="e">
        <f t="shared" ref="D166:G166" si="31">SUM(D164:D165)+D160</f>
        <v>#REF!</v>
      </c>
      <c r="E166" s="194" t="e">
        <f t="shared" si="31"/>
        <v>#REF!</v>
      </c>
      <c r="F166" s="194" t="e">
        <f t="shared" si="31"/>
        <v>#REF!</v>
      </c>
      <c r="G166" s="194" t="e">
        <f t="shared" si="31"/>
        <v>#REF!</v>
      </c>
      <c r="H166" s="3"/>
      <c r="I166" s="24" t="e">
        <f>-VLOOKUP($A$161,#REF!, MATCH($A$2,#REF!, 0)+8,0)-G166</f>
        <v>#REF!</v>
      </c>
      <c r="J166" s="110"/>
      <c r="K166" s="116"/>
      <c r="L166" s="122"/>
      <c r="M166" s="114" t="e">
        <f>G166-E86</f>
        <v>#REF!</v>
      </c>
      <c r="O166" s="165"/>
    </row>
    <row r="167" spans="1:15" x14ac:dyDescent="0.25">
      <c r="B167" s="180" t="s">
        <v>41</v>
      </c>
      <c r="C167" s="179" t="e">
        <f>-VLOOKUP($A$157,#REF!,MATCH($A$2,#REF!, 0)+10,0)</f>
        <v>#REF!</v>
      </c>
      <c r="D167" s="179">
        <v>0</v>
      </c>
      <c r="E167" s="179" t="e">
        <f>-VLOOKUP($A$159,#REF!,MATCH($A$2,#REF!, 0)+10,0)</f>
        <v>#REF!</v>
      </c>
      <c r="F167" s="179" t="e">
        <f>-VLOOKUP($A$160,#REF!,MATCH($A$2,#REF!, 0)+10,0)</f>
        <v>#REF!</v>
      </c>
      <c r="G167" s="193" t="e">
        <f>SUM(C167:F167)</f>
        <v>#REF!</v>
      </c>
      <c r="H167" s="3"/>
      <c r="I167" s="67"/>
      <c r="J167" s="110"/>
      <c r="K167" s="114" t="e">
        <f>G167-F41</f>
        <v>#REF!</v>
      </c>
      <c r="L167" s="122"/>
      <c r="M167" s="116"/>
      <c r="O167" s="165"/>
    </row>
    <row r="168" spans="1:15" x14ac:dyDescent="0.25">
      <c r="B168" s="180" t="s">
        <v>202</v>
      </c>
      <c r="C168" s="196">
        <v>0</v>
      </c>
      <c r="D168" s="179" t="e">
        <f>-VLOOKUP($A$158,#REF!,MATCH($A$2,#REF!, 0)+10,0)</f>
        <v>#REF!</v>
      </c>
      <c r="E168" s="196">
        <v>0</v>
      </c>
      <c r="F168" s="196">
        <v>0</v>
      </c>
      <c r="G168" s="183" t="e">
        <f>SUM(C168:F168)</f>
        <v>#REF!</v>
      </c>
      <c r="H168" s="3"/>
      <c r="I168" s="67"/>
      <c r="J168" s="110"/>
      <c r="K168" s="115"/>
      <c r="L168" s="122"/>
      <c r="M168" s="115"/>
      <c r="O168" s="165"/>
    </row>
    <row r="169" spans="1:15" ht="15.75" thickBot="1" x14ac:dyDescent="0.3">
      <c r="B169" s="184" t="s">
        <v>231</v>
      </c>
      <c r="C169" s="185" t="e">
        <f>SUM(C166:C168)</f>
        <v>#REF!</v>
      </c>
      <c r="D169" s="185" t="e">
        <f>SUM(D166:D168)</f>
        <v>#REF!</v>
      </c>
      <c r="E169" s="185" t="e">
        <f t="shared" ref="E169:G169" si="32">SUM(E166:E168)</f>
        <v>#REF!</v>
      </c>
      <c r="F169" s="185" t="e">
        <f t="shared" si="32"/>
        <v>#REF!</v>
      </c>
      <c r="G169" s="185" t="e">
        <f t="shared" si="32"/>
        <v>#REF!</v>
      </c>
      <c r="H169" s="3"/>
      <c r="I169" s="137" t="e">
        <f>-VLOOKUP($A$161,#REF!, MATCH($A$2,#REF!, 0)+11,0)-G169</f>
        <v>#REF!</v>
      </c>
      <c r="J169" s="110"/>
      <c r="K169" s="117"/>
      <c r="L169" s="122"/>
      <c r="M169" s="117" t="e">
        <f>G169-F86</f>
        <v>#REF!</v>
      </c>
      <c r="O169" s="165"/>
    </row>
    <row r="170" spans="1:15" x14ac:dyDescent="0.25">
      <c r="B170" s="3"/>
      <c r="C170" s="3"/>
      <c r="D170" s="3"/>
      <c r="E170" s="3"/>
      <c r="F170" s="3"/>
      <c r="G170" s="3"/>
      <c r="H170" s="3"/>
    </row>
    <row r="171" spans="1:15" x14ac:dyDescent="0.25">
      <c r="B171" s="3"/>
      <c r="C171" s="3"/>
      <c r="D171" s="3"/>
      <c r="E171" s="3"/>
      <c r="F171" s="3"/>
      <c r="G171" s="3"/>
      <c r="H171" s="3"/>
    </row>
    <row r="172" spans="1:15" x14ac:dyDescent="0.25">
      <c r="B172" s="3"/>
      <c r="C172" s="3"/>
      <c r="D172" s="3"/>
      <c r="E172" s="3"/>
      <c r="F172" s="3"/>
      <c r="G172" s="3"/>
      <c r="H172" s="3"/>
    </row>
    <row r="173" spans="1:15" x14ac:dyDescent="0.25">
      <c r="B173" s="3"/>
      <c r="C173" s="3"/>
      <c r="D173" s="3"/>
      <c r="E173" s="3"/>
      <c r="F173" s="3"/>
      <c r="G173" s="3"/>
      <c r="H173" s="3"/>
    </row>
    <row r="174" spans="1:15" x14ac:dyDescent="0.25">
      <c r="B174" s="3"/>
      <c r="C174" s="3"/>
      <c r="D174" s="3"/>
      <c r="E174" s="3"/>
      <c r="F174" s="3"/>
      <c r="G174" s="3"/>
    </row>
    <row r="175" spans="1:15" x14ac:dyDescent="0.25">
      <c r="B175" s="3"/>
      <c r="C175" s="3"/>
      <c r="D175" s="3"/>
      <c r="E175" s="3"/>
      <c r="F175" s="3"/>
      <c r="G175" s="3"/>
    </row>
    <row r="176" spans="1:15" x14ac:dyDescent="0.25">
      <c r="B176" s="1" t="s">
        <v>251</v>
      </c>
      <c r="C176" s="133"/>
      <c r="D176" s="2"/>
      <c r="E176" s="2"/>
      <c r="F176" s="2"/>
      <c r="G176" s="3"/>
    </row>
    <row r="177" spans="1:15" x14ac:dyDescent="0.25">
      <c r="B177" s="2"/>
      <c r="C177" s="2"/>
      <c r="D177" s="2"/>
      <c r="E177" s="2"/>
      <c r="F177" s="2"/>
      <c r="G177" s="3"/>
      <c r="H177" s="4"/>
      <c r="I177" s="4"/>
      <c r="J177" s="4"/>
      <c r="K177" s="4"/>
      <c r="L177" s="4"/>
      <c r="M177" s="7" t="s">
        <v>104</v>
      </c>
      <c r="N177" s="4"/>
      <c r="O177" s="4"/>
    </row>
    <row r="178" spans="1:15" x14ac:dyDescent="0.25">
      <c r="B178" s="555" t="s">
        <v>105</v>
      </c>
      <c r="C178" s="555"/>
      <c r="D178" s="555"/>
      <c r="E178" s="555"/>
      <c r="F178" s="555"/>
      <c r="G178" s="3"/>
      <c r="H178" s="4"/>
      <c r="I178" s="4"/>
      <c r="J178" s="4"/>
      <c r="K178" s="4"/>
      <c r="L178" s="4"/>
      <c r="M178" s="7" t="s">
        <v>246</v>
      </c>
      <c r="N178" s="4"/>
      <c r="O178" s="9" t="s">
        <v>107</v>
      </c>
    </row>
    <row r="179" spans="1:15" x14ac:dyDescent="0.25">
      <c r="B179" s="552" t="s">
        <v>0</v>
      </c>
      <c r="C179" s="552"/>
      <c r="D179" s="552"/>
      <c r="E179" s="552"/>
      <c r="F179" s="552"/>
      <c r="G179" s="3"/>
      <c r="H179" s="37" t="s">
        <v>106</v>
      </c>
      <c r="I179" s="42"/>
      <c r="J179" s="42"/>
      <c r="K179" s="55"/>
      <c r="L179" s="4"/>
      <c r="M179" s="127"/>
      <c r="N179" s="4"/>
      <c r="O179" s="49" t="s">
        <v>1</v>
      </c>
    </row>
    <row r="180" spans="1:15" x14ac:dyDescent="0.25">
      <c r="B180" s="172" t="s">
        <v>2</v>
      </c>
      <c r="C180" s="173" t="s">
        <v>3</v>
      </c>
      <c r="D180" s="173" t="s">
        <v>4</v>
      </c>
      <c r="E180" s="173" t="s">
        <v>4</v>
      </c>
      <c r="F180" s="173" t="s">
        <v>5</v>
      </c>
      <c r="G180" s="3"/>
      <c r="H180" s="11" t="s">
        <v>3</v>
      </c>
      <c r="I180" s="11" t="s">
        <v>4</v>
      </c>
      <c r="J180" s="11" t="s">
        <v>4</v>
      </c>
      <c r="K180" s="11" t="s">
        <v>5</v>
      </c>
      <c r="L180" s="84"/>
      <c r="M180" s="86" t="s">
        <v>4</v>
      </c>
      <c r="N180" s="87"/>
      <c r="O180" s="88" t="s">
        <v>4</v>
      </c>
    </row>
    <row r="181" spans="1:15" x14ac:dyDescent="0.25">
      <c r="B181" s="174" t="s">
        <v>2</v>
      </c>
      <c r="C181" s="175" t="s">
        <v>6</v>
      </c>
      <c r="D181" s="175" t="s">
        <v>7</v>
      </c>
      <c r="E181" s="175" t="s">
        <v>8</v>
      </c>
      <c r="F181" s="175" t="s">
        <v>7</v>
      </c>
      <c r="G181" s="3"/>
      <c r="H181" s="13" t="s">
        <v>6</v>
      </c>
      <c r="I181" s="13" t="s">
        <v>7</v>
      </c>
      <c r="J181" s="13" t="s">
        <v>8</v>
      </c>
      <c r="K181" s="13" t="s">
        <v>7</v>
      </c>
      <c r="L181" s="4"/>
      <c r="M181" s="90" t="s">
        <v>7</v>
      </c>
      <c r="N181" s="125"/>
      <c r="O181" s="16" t="s">
        <v>7</v>
      </c>
    </row>
    <row r="182" spans="1:15" x14ac:dyDescent="0.25">
      <c r="B182" s="176" t="s">
        <v>209</v>
      </c>
      <c r="C182" s="177" t="s">
        <v>2</v>
      </c>
      <c r="D182" s="177" t="s">
        <v>2</v>
      </c>
      <c r="E182" s="177" t="s">
        <v>2</v>
      </c>
      <c r="F182" s="177" t="s">
        <v>2</v>
      </c>
      <c r="G182" s="3"/>
      <c r="H182" s="20"/>
      <c r="I182" s="20"/>
      <c r="J182" s="20"/>
      <c r="K182" s="20"/>
      <c r="L182" s="4"/>
      <c r="M182" s="99"/>
      <c r="N182" s="4"/>
      <c r="O182" s="65"/>
    </row>
    <row r="183" spans="1:15" x14ac:dyDescent="0.25">
      <c r="A183" s="53" t="s">
        <v>44</v>
      </c>
      <c r="B183" s="178" t="s">
        <v>210</v>
      </c>
      <c r="C183" s="179" t="e">
        <f>-VLOOKUP($A183,#REF!,MATCH($A$4,#REF!,0),0)</f>
        <v>#REF!</v>
      </c>
      <c r="D183" s="179" t="e">
        <f>-VLOOKUP($A183,#REF!,MATCH($A$4,#REF!,0)+1,0)</f>
        <v>#REF!</v>
      </c>
      <c r="E183" s="179" t="e">
        <f>-VLOOKUP($A183,#REF!,MATCH($A$4,#REF!,0)+2,0)</f>
        <v>#REF!</v>
      </c>
      <c r="F183" s="179" t="e">
        <f>-VLOOKUP($A183,#REF!,MATCH($A$4,#REF!,0)+3,0)</f>
        <v>#REF!</v>
      </c>
      <c r="G183" s="3"/>
      <c r="H183" s="77"/>
      <c r="I183" s="77"/>
      <c r="J183" s="77"/>
      <c r="K183" s="77"/>
      <c r="L183" s="4"/>
      <c r="M183" s="21"/>
      <c r="N183" s="4"/>
      <c r="O183" s="22" t="e">
        <f>D183-M183</f>
        <v>#REF!</v>
      </c>
    </row>
    <row r="184" spans="1:15" x14ac:dyDescent="0.25">
      <c r="A184" s="53" t="s">
        <v>45</v>
      </c>
      <c r="B184" s="180" t="s">
        <v>211</v>
      </c>
      <c r="C184" s="179" t="e">
        <f>-VLOOKUP($A184,#REF!,MATCH($A$4,#REF!,0),0)</f>
        <v>#REF!</v>
      </c>
      <c r="D184" s="179" t="e">
        <f>-VLOOKUP($A184,#REF!,MATCH($A$4,#REF!,0)+1,0)</f>
        <v>#REF!</v>
      </c>
      <c r="E184" s="179" t="e">
        <f>-VLOOKUP($A184,#REF!,MATCH($A$4,#REF!,0)+2,0)</f>
        <v>#REF!</v>
      </c>
      <c r="F184" s="179" t="e">
        <f>-VLOOKUP($A184,#REF!,MATCH($A$4,#REF!,0)+3,0)</f>
        <v>#REF!</v>
      </c>
      <c r="G184" s="3"/>
      <c r="H184" s="77"/>
      <c r="I184" s="77"/>
      <c r="J184" s="77"/>
      <c r="K184" s="77"/>
      <c r="L184" s="4"/>
      <c r="M184" s="21"/>
      <c r="N184" s="4"/>
      <c r="O184" s="22" t="e">
        <f t="shared" ref="O184:O231" si="33">D184-M184</f>
        <v>#REF!</v>
      </c>
    </row>
    <row r="185" spans="1:15" x14ac:dyDescent="0.25">
      <c r="A185" s="53" t="s">
        <v>49</v>
      </c>
      <c r="B185" s="180" t="s">
        <v>16</v>
      </c>
      <c r="C185" s="179" t="e">
        <f>-VLOOKUP($A185,#REF!,MATCH($A$4,#REF!,0),0)</f>
        <v>#REF!</v>
      </c>
      <c r="D185" s="179" t="e">
        <f>-VLOOKUP($A185,#REF!,MATCH($A$4,#REF!,0)+1,0)</f>
        <v>#REF!</v>
      </c>
      <c r="E185" s="179" t="e">
        <f>-VLOOKUP($A185,#REF!,MATCH($A$4,#REF!,0)+2,0)</f>
        <v>#REF!</v>
      </c>
      <c r="F185" s="179" t="e">
        <f>-VLOOKUP($A185,#REF!,MATCH($A$4,#REF!,0)+3,0)</f>
        <v>#REF!</v>
      </c>
      <c r="G185" s="3"/>
      <c r="H185" s="77"/>
      <c r="I185" s="77"/>
      <c r="J185" s="77"/>
      <c r="K185" s="77"/>
      <c r="L185" s="4"/>
      <c r="M185" s="21"/>
      <c r="N185" s="4"/>
      <c r="O185" s="22" t="e">
        <f t="shared" si="33"/>
        <v>#REF!</v>
      </c>
    </row>
    <row r="186" spans="1:15" x14ac:dyDescent="0.25">
      <c r="A186" s="53" t="s">
        <v>47</v>
      </c>
      <c r="B186" s="180" t="s">
        <v>14</v>
      </c>
      <c r="C186" s="179" t="e">
        <f>-VLOOKUP($A186,#REF!,MATCH($A$4,#REF!,0),0)</f>
        <v>#REF!</v>
      </c>
      <c r="D186" s="179" t="e">
        <f>-VLOOKUP($A186,#REF!,MATCH($A$4,#REF!,0)+1,0)</f>
        <v>#REF!</v>
      </c>
      <c r="E186" s="179" t="e">
        <f>-VLOOKUP($A186,#REF!,MATCH($A$4,#REF!,0)+2,0)</f>
        <v>#REF!</v>
      </c>
      <c r="F186" s="179" t="e">
        <f>-VLOOKUP($A186,#REF!,MATCH($A$4,#REF!,0)+3,0)</f>
        <v>#REF!</v>
      </c>
      <c r="G186" s="3"/>
      <c r="H186" s="77"/>
      <c r="I186" s="77"/>
      <c r="J186" s="77"/>
      <c r="K186" s="77"/>
      <c r="L186" s="4"/>
      <c r="M186" s="21"/>
      <c r="N186" s="4"/>
      <c r="O186" s="22" t="e">
        <f t="shared" si="33"/>
        <v>#REF!</v>
      </c>
    </row>
    <row r="187" spans="1:15" x14ac:dyDescent="0.25">
      <c r="A187" s="53" t="s">
        <v>48</v>
      </c>
      <c r="B187" s="180" t="s">
        <v>15</v>
      </c>
      <c r="C187" s="179" t="e">
        <f>-VLOOKUP($A187,#REF!,MATCH($A$4,#REF!,0),0)</f>
        <v>#REF!</v>
      </c>
      <c r="D187" s="179" t="e">
        <f>-VLOOKUP($A187,#REF!,MATCH($A$4,#REF!,0)+1,0)</f>
        <v>#REF!</v>
      </c>
      <c r="E187" s="179" t="e">
        <f>-VLOOKUP($A187,#REF!,MATCH($A$4,#REF!,0)+2,0)</f>
        <v>#REF!</v>
      </c>
      <c r="F187" s="179" t="e">
        <f>-VLOOKUP($A187,#REF!,MATCH($A$4,#REF!,0)+3,0)</f>
        <v>#REF!</v>
      </c>
      <c r="G187" s="3"/>
      <c r="H187" s="77"/>
      <c r="I187" s="77"/>
      <c r="J187" s="77"/>
      <c r="K187" s="77"/>
      <c r="L187" s="4"/>
      <c r="M187" s="21"/>
      <c r="N187" s="4"/>
      <c r="O187" s="22" t="e">
        <f t="shared" si="33"/>
        <v>#REF!</v>
      </c>
    </row>
    <row r="188" spans="1:15" x14ac:dyDescent="0.25">
      <c r="A188" s="53" t="s">
        <v>46</v>
      </c>
      <c r="B188" s="178" t="s">
        <v>13</v>
      </c>
      <c r="C188" s="179" t="e">
        <f>-VLOOKUP($A188,#REF!,MATCH($A$4,#REF!,0),0)</f>
        <v>#REF!</v>
      </c>
      <c r="D188" s="179" t="e">
        <f>-VLOOKUP($A188,#REF!,MATCH($A$4,#REF!,0)+1,0)</f>
        <v>#REF!</v>
      </c>
      <c r="E188" s="179" t="e">
        <f>-VLOOKUP($A188,#REF!,MATCH($A$4,#REF!,0)+2,0)</f>
        <v>#REF!</v>
      </c>
      <c r="F188" s="179" t="e">
        <f>-VLOOKUP($A188,#REF!,MATCH($A$4,#REF!,0)+3,0)</f>
        <v>#REF!</v>
      </c>
      <c r="G188" s="3"/>
      <c r="H188" s="77"/>
      <c r="I188" s="77"/>
      <c r="J188" s="77"/>
      <c r="K188" s="77"/>
      <c r="L188" s="4"/>
      <c r="M188" s="21"/>
      <c r="N188" s="4"/>
      <c r="O188" s="22" t="e">
        <f t="shared" si="33"/>
        <v>#REF!</v>
      </c>
    </row>
    <row r="189" spans="1:15" x14ac:dyDescent="0.25">
      <c r="A189" s="53" t="s">
        <v>50</v>
      </c>
      <c r="B189" s="180" t="s">
        <v>17</v>
      </c>
      <c r="C189" s="179" t="e">
        <f>-VLOOKUP($A189,#REF!,MATCH($A$4,#REF!,0),0)</f>
        <v>#REF!</v>
      </c>
      <c r="D189" s="179" t="e">
        <f>-VLOOKUP($A189,#REF!,MATCH($A$4,#REF!,0)+1,0)</f>
        <v>#REF!</v>
      </c>
      <c r="E189" s="179" t="e">
        <f>-VLOOKUP($A189,#REF!,MATCH($A$4,#REF!,0)+2,0)</f>
        <v>#REF!</v>
      </c>
      <c r="F189" s="179" t="e">
        <f>-VLOOKUP($A189,#REF!,MATCH($A$4,#REF!,0)+3,0)</f>
        <v>#REF!</v>
      </c>
      <c r="G189" s="3"/>
      <c r="H189" s="77"/>
      <c r="I189" s="77"/>
      <c r="J189" s="77"/>
      <c r="K189" s="77"/>
      <c r="L189" s="4"/>
      <c r="M189" s="21"/>
      <c r="N189" s="4"/>
      <c r="O189" s="22" t="e">
        <f t="shared" si="33"/>
        <v>#REF!</v>
      </c>
    </row>
    <row r="190" spans="1:15" x14ac:dyDescent="0.25">
      <c r="A190" s="53" t="s">
        <v>51</v>
      </c>
      <c r="B190" s="181" t="s">
        <v>237</v>
      </c>
      <c r="C190" s="182" t="e">
        <f>SUM(C183:C189)</f>
        <v>#REF!</v>
      </c>
      <c r="D190" s="182" t="e">
        <f t="shared" ref="D190:F190" si="34">SUM(D183:D189)</f>
        <v>#REF!</v>
      </c>
      <c r="E190" s="182" t="e">
        <f t="shared" si="34"/>
        <v>#REF!</v>
      </c>
      <c r="F190" s="182" t="e">
        <f t="shared" si="34"/>
        <v>#REF!</v>
      </c>
      <c r="G190" s="3"/>
      <c r="H190" s="136" t="e">
        <f>-VLOOKUP($A190,#REF!,MATCH($A$4,#REF!,0),0)-C190</f>
        <v>#REF!</v>
      </c>
      <c r="I190" s="136" t="e">
        <f>-VLOOKUP($A190,#REF!,MATCH($A$4,#REF!,0)+1,0)-D190</f>
        <v>#REF!</v>
      </c>
      <c r="J190" s="136" t="e">
        <f>-VLOOKUP($A190,#REF!,MATCH($A$4,#REF!,0)+2,0)-E190</f>
        <v>#REF!</v>
      </c>
      <c r="K190" s="136" t="e">
        <f>-VLOOKUP($A190,#REF!,MATCH($A$4,#REF!,0)+3,0)-F190</f>
        <v>#REF!</v>
      </c>
      <c r="L190" s="4"/>
      <c r="M190" s="31"/>
      <c r="N190" s="4"/>
      <c r="O190" s="32" t="e">
        <f t="shared" si="33"/>
        <v>#REF!</v>
      </c>
    </row>
    <row r="191" spans="1:15" ht="10.35" customHeight="1" x14ac:dyDescent="0.25">
      <c r="B191" s="180" t="s">
        <v>268</v>
      </c>
      <c r="C191" s="180" t="s">
        <v>268</v>
      </c>
      <c r="D191" s="180" t="s">
        <v>268</v>
      </c>
      <c r="E191" s="180" t="s">
        <v>268</v>
      </c>
      <c r="F191" s="180" t="s">
        <v>268</v>
      </c>
      <c r="G191" s="3"/>
      <c r="H191" s="67"/>
      <c r="I191" s="67"/>
      <c r="J191" s="67"/>
      <c r="K191" s="67"/>
      <c r="L191" s="4"/>
      <c r="M191" s="21"/>
      <c r="N191" s="4"/>
      <c r="O191" s="22"/>
    </row>
    <row r="192" spans="1:15" x14ac:dyDescent="0.25">
      <c r="B192" s="176" t="s">
        <v>238</v>
      </c>
      <c r="C192" s="179" t="s">
        <v>2</v>
      </c>
      <c r="D192" s="179" t="s">
        <v>2</v>
      </c>
      <c r="E192" s="179" t="s">
        <v>2</v>
      </c>
      <c r="F192" s="179" t="s">
        <v>2</v>
      </c>
      <c r="G192" s="3"/>
      <c r="H192" s="67"/>
      <c r="I192" s="67"/>
      <c r="J192" s="67"/>
      <c r="K192" s="67"/>
      <c r="L192" s="4"/>
      <c r="M192" s="21"/>
      <c r="N192" s="4"/>
      <c r="O192" s="22"/>
    </row>
    <row r="193" spans="1:15" x14ac:dyDescent="0.25">
      <c r="A193" s="53" t="s">
        <v>55</v>
      </c>
      <c r="B193" s="180" t="s">
        <v>239</v>
      </c>
      <c r="C193" s="179" t="e">
        <f>VLOOKUP($A193,#REF!,MATCH($A$4,#REF!,0),0)</f>
        <v>#REF!</v>
      </c>
      <c r="D193" s="179" t="e">
        <f>VLOOKUP($A193,#REF!,MATCH($A$4,#REF!,0)+1,0)</f>
        <v>#REF!</v>
      </c>
      <c r="E193" s="179" t="e">
        <f>VLOOKUP($A193,#REF!,MATCH($A$4,#REF!,0)+2,0)</f>
        <v>#REF!</v>
      </c>
      <c r="F193" s="179" t="e">
        <f>VLOOKUP($A193,#REF!,MATCH($A$4,#REF!,0)+3,0)</f>
        <v>#REF!</v>
      </c>
      <c r="G193" s="3"/>
      <c r="H193" s="67"/>
      <c r="I193" s="67"/>
      <c r="J193" s="67"/>
      <c r="K193" s="67"/>
      <c r="L193" s="4"/>
      <c r="M193" s="21"/>
      <c r="N193" s="4"/>
      <c r="O193" s="22" t="e">
        <f t="shared" si="33"/>
        <v>#REF!</v>
      </c>
    </row>
    <row r="194" spans="1:15" x14ac:dyDescent="0.25">
      <c r="A194" s="53" t="s">
        <v>53</v>
      </c>
      <c r="B194" s="180" t="s">
        <v>23</v>
      </c>
      <c r="C194" s="179" t="e">
        <f>VLOOKUP($A194,#REF!,MATCH($A$4,#REF!,0),0)</f>
        <v>#REF!</v>
      </c>
      <c r="D194" s="179" t="e">
        <f>VLOOKUP($A194,#REF!,MATCH($A$4,#REF!,0)+1,0)</f>
        <v>#REF!</v>
      </c>
      <c r="E194" s="179" t="e">
        <f>VLOOKUP($A194,#REF!,MATCH($A$4,#REF!,0)+2,0)</f>
        <v>#REF!</v>
      </c>
      <c r="F194" s="179" t="e">
        <f>VLOOKUP($A194,#REF!,MATCH($A$4,#REF!,0)+3,0)</f>
        <v>#REF!</v>
      </c>
      <c r="G194" s="3"/>
      <c r="H194" s="67"/>
      <c r="I194" s="67"/>
      <c r="J194" s="67"/>
      <c r="K194" s="67"/>
      <c r="L194" s="4"/>
      <c r="M194" s="21"/>
      <c r="N194" s="4"/>
      <c r="O194" s="22" t="e">
        <f t="shared" si="33"/>
        <v>#REF!</v>
      </c>
    </row>
    <row r="195" spans="1:15" x14ac:dyDescent="0.25">
      <c r="A195" s="53" t="s">
        <v>232</v>
      </c>
      <c r="B195" s="180" t="s">
        <v>213</v>
      </c>
      <c r="C195" s="179" t="e">
        <f>VLOOKUP($A195,#REF!,MATCH($A$4,#REF!,0),0)</f>
        <v>#REF!</v>
      </c>
      <c r="D195" s="179" t="e">
        <f>VLOOKUP($A195,#REF!,MATCH($A$4,#REF!,0)+1,0)</f>
        <v>#REF!</v>
      </c>
      <c r="E195" s="179" t="e">
        <f>VLOOKUP($A195,#REF!,MATCH($A$4,#REF!,0)+2,0)</f>
        <v>#REF!</v>
      </c>
      <c r="F195" s="179" t="e">
        <f>VLOOKUP($A195,#REF!,MATCH($A$4,#REF!,0)+3,0)</f>
        <v>#REF!</v>
      </c>
      <c r="G195" s="3"/>
      <c r="H195" s="67"/>
      <c r="I195" s="67"/>
      <c r="J195" s="67"/>
      <c r="K195" s="67"/>
      <c r="L195" s="4"/>
      <c r="M195" s="21"/>
      <c r="N195" s="4"/>
      <c r="O195" s="22" t="e">
        <f t="shared" si="33"/>
        <v>#REF!</v>
      </c>
    </row>
    <row r="196" spans="1:15" x14ac:dyDescent="0.25">
      <c r="A196" s="53" t="s">
        <v>162</v>
      </c>
      <c r="B196" s="180" t="s">
        <v>22</v>
      </c>
      <c r="C196" s="179" t="e">
        <f>VLOOKUP($A196,#REF!,MATCH($A$4,#REF!,0),0)</f>
        <v>#REF!</v>
      </c>
      <c r="D196" s="179" t="e">
        <f>VLOOKUP($A196,#REF!,MATCH($A$4,#REF!,0)+1,0)</f>
        <v>#REF!</v>
      </c>
      <c r="E196" s="179" t="e">
        <f>VLOOKUP($A196,#REF!,MATCH($A$4,#REF!,0)+2,0)</f>
        <v>#REF!</v>
      </c>
      <c r="F196" s="179" t="e">
        <f>VLOOKUP($A196,#REF!,MATCH($A$4,#REF!,0)+3,0)</f>
        <v>#REF!</v>
      </c>
      <c r="G196" s="3"/>
      <c r="H196" s="67"/>
      <c r="I196" s="67"/>
      <c r="J196" s="67"/>
      <c r="K196" s="67"/>
      <c r="L196" s="4"/>
      <c r="M196" s="21"/>
      <c r="N196" s="4"/>
      <c r="O196" s="22"/>
    </row>
    <row r="197" spans="1:15" x14ac:dyDescent="0.25">
      <c r="A197" s="53" t="s">
        <v>161</v>
      </c>
      <c r="B197" s="180" t="s">
        <v>266</v>
      </c>
      <c r="C197" s="179" t="e">
        <f>VLOOKUP($A197,#REF!,MATCH($A$4,#REF!,0),0)</f>
        <v>#REF!</v>
      </c>
      <c r="D197" s="179" t="e">
        <f>VLOOKUP($A197,#REF!,MATCH($A$4,#REF!,0)+1,0)</f>
        <v>#REF!</v>
      </c>
      <c r="E197" s="179" t="e">
        <f>VLOOKUP($A197,#REF!,MATCH($A$4,#REF!,0)+2,0)</f>
        <v>#REF!</v>
      </c>
      <c r="F197" s="179" t="e">
        <f>VLOOKUP($A197,#REF!,MATCH($A$4,#REF!,0)+3,0)</f>
        <v>#REF!</v>
      </c>
      <c r="G197" s="3"/>
      <c r="H197" s="67"/>
      <c r="I197" s="67"/>
      <c r="J197" s="67"/>
      <c r="K197" s="67"/>
      <c r="L197" s="4"/>
      <c r="M197" s="21"/>
      <c r="N197" s="4"/>
      <c r="O197" s="22"/>
    </row>
    <row r="198" spans="1:15" x14ac:dyDescent="0.25">
      <c r="A198" s="53" t="s">
        <v>56</v>
      </c>
      <c r="B198" s="181" t="s">
        <v>214</v>
      </c>
      <c r="C198" s="182" t="e">
        <f>SUM(C193:C197)</f>
        <v>#REF!</v>
      </c>
      <c r="D198" s="182" t="e">
        <f t="shared" ref="D198:F198" si="35">SUM(D193:D197)</f>
        <v>#REF!</v>
      </c>
      <c r="E198" s="182" t="e">
        <f t="shared" si="35"/>
        <v>#REF!</v>
      </c>
      <c r="F198" s="182" t="e">
        <f t="shared" si="35"/>
        <v>#REF!</v>
      </c>
      <c r="G198" s="3"/>
      <c r="H198" s="136" t="e">
        <f>VLOOKUP($A198,#REF!,MATCH($A$4,#REF!,0),0)-C198</f>
        <v>#REF!</v>
      </c>
      <c r="I198" s="136" t="e">
        <f>VLOOKUP($A198,#REF!,MATCH($A$4,#REF!,0)+1,0)-D198</f>
        <v>#REF!</v>
      </c>
      <c r="J198" s="136" t="e">
        <f>VLOOKUP($A198,#REF!,MATCH($A$4,#REF!,0)+2,0)-E198</f>
        <v>#REF!</v>
      </c>
      <c r="K198" s="136" t="e">
        <f>VLOOKUP($A198,#REF!,MATCH($A$4,#REF!,0)+3,0)-F198</f>
        <v>#REF!</v>
      </c>
      <c r="L198" s="4"/>
      <c r="M198" s="31"/>
      <c r="N198" s="4"/>
      <c r="O198" s="27" t="e">
        <f t="shared" si="33"/>
        <v>#REF!</v>
      </c>
    </row>
    <row r="199" spans="1:15" x14ac:dyDescent="0.25">
      <c r="A199" s="53" t="s">
        <v>57</v>
      </c>
      <c r="B199" s="181" t="s">
        <v>215</v>
      </c>
      <c r="C199" s="182" t="e">
        <f>C190-C198</f>
        <v>#REF!</v>
      </c>
      <c r="D199" s="182" t="e">
        <f t="shared" ref="D199:F199" si="36">D190-D198</f>
        <v>#REF!</v>
      </c>
      <c r="E199" s="182" t="e">
        <f t="shared" si="36"/>
        <v>#REF!</v>
      </c>
      <c r="F199" s="182" t="e">
        <f t="shared" si="36"/>
        <v>#REF!</v>
      </c>
      <c r="G199" s="3"/>
      <c r="H199" s="136" t="e">
        <f>-VLOOKUP($A199,#REF!,MATCH($A$4,#REF!,0),0)-C199</f>
        <v>#REF!</v>
      </c>
      <c r="I199" s="136" t="e">
        <f>-VLOOKUP($A199,#REF!,MATCH($A$4,#REF!,0)+1,0)-D199</f>
        <v>#REF!</v>
      </c>
      <c r="J199" s="136" t="e">
        <f>-VLOOKUP($A199,#REF!,MATCH($A$4,#REF!,0)+2,0)-E199</f>
        <v>#REF!</v>
      </c>
      <c r="K199" s="136" t="e">
        <f>-VLOOKUP($A199,#REF!,MATCH($A$4,#REF!,0)+3,0)-F199</f>
        <v>#REF!</v>
      </c>
      <c r="L199" s="4"/>
      <c r="M199" s="31"/>
      <c r="N199" s="4"/>
      <c r="O199" s="32" t="e">
        <f t="shared" si="33"/>
        <v>#REF!</v>
      </c>
    </row>
    <row r="200" spans="1:15" x14ac:dyDescent="0.25">
      <c r="B200" s="176" t="s">
        <v>28</v>
      </c>
      <c r="C200" s="183" t="s">
        <v>2</v>
      </c>
      <c r="D200" s="183" t="s">
        <v>2</v>
      </c>
      <c r="E200" s="183" t="s">
        <v>2</v>
      </c>
      <c r="F200" s="183" t="s">
        <v>2</v>
      </c>
      <c r="G200" s="3"/>
      <c r="H200" s="97"/>
      <c r="I200" s="97"/>
      <c r="J200" s="97"/>
      <c r="K200" s="97"/>
      <c r="L200" s="4"/>
      <c r="M200" s="41"/>
      <c r="N200" s="39"/>
      <c r="O200" s="22"/>
    </row>
    <row r="201" spans="1:15" x14ac:dyDescent="0.25">
      <c r="A201" s="53" t="s">
        <v>58</v>
      </c>
      <c r="B201" s="180" t="s">
        <v>29</v>
      </c>
      <c r="C201" s="179" t="e">
        <f>-VLOOKUP($A201,#REF!,MATCH($A$4,#REF!,0),0)</f>
        <v>#REF!</v>
      </c>
      <c r="D201" s="179" t="e">
        <f>-VLOOKUP($A201,#REF!,MATCH($A$4,#REF!,0)+1,0)</f>
        <v>#REF!</v>
      </c>
      <c r="E201" s="179" t="e">
        <f>-VLOOKUP($A201,#REF!,MATCH($A$4,#REF!,0)+2,0)</f>
        <v>#REF!</v>
      </c>
      <c r="F201" s="179" t="e">
        <f>-VLOOKUP($A201,#REF!,MATCH($A$4,#REF!,0)+3,0)</f>
        <v>#REF!</v>
      </c>
      <c r="G201" s="3"/>
      <c r="H201" s="97"/>
      <c r="I201" s="97"/>
      <c r="J201" s="97"/>
      <c r="K201" s="97"/>
      <c r="L201" s="4"/>
      <c r="M201" s="30"/>
      <c r="N201" s="39"/>
      <c r="O201" s="22" t="e">
        <f t="shared" si="33"/>
        <v>#REF!</v>
      </c>
    </row>
    <row r="202" spans="1:15" x14ac:dyDescent="0.25">
      <c r="A202" s="53" t="s">
        <v>60</v>
      </c>
      <c r="B202" s="180" t="s">
        <v>216</v>
      </c>
      <c r="C202" s="179" t="e">
        <f>-VLOOKUP($A202,#REF!,MATCH($A$4,#REF!,0),0)</f>
        <v>#REF!</v>
      </c>
      <c r="D202" s="179" t="e">
        <f>-VLOOKUP($A202,#REF!,MATCH($A$4,#REF!,0)+1,0)</f>
        <v>#REF!</v>
      </c>
      <c r="E202" s="179" t="e">
        <f>-VLOOKUP($A202,#REF!,MATCH($A$4,#REF!,0)+2,0)</f>
        <v>#REF!</v>
      </c>
      <c r="F202" s="179" t="e">
        <f>-VLOOKUP($A202,#REF!,MATCH($A$4,#REF!,0)+3,0)</f>
        <v>#REF!</v>
      </c>
      <c r="G202" s="3"/>
      <c r="H202" s="97"/>
      <c r="I202" s="97"/>
      <c r="J202" s="97"/>
      <c r="K202" s="97"/>
      <c r="L202" s="29"/>
      <c r="M202" s="30"/>
      <c r="N202" s="10"/>
      <c r="O202" s="22" t="e">
        <f t="shared" si="33"/>
        <v>#REF!</v>
      </c>
    </row>
    <row r="203" spans="1:15" x14ac:dyDescent="0.25">
      <c r="A203" s="53" t="s">
        <v>61</v>
      </c>
      <c r="B203" s="180" t="s">
        <v>31</v>
      </c>
      <c r="C203" s="179" t="e">
        <f>-VLOOKUP($A203,#REF!,MATCH($A$4,#REF!,0),0)</f>
        <v>#REF!</v>
      </c>
      <c r="D203" s="179" t="e">
        <f>-VLOOKUP($A203,#REF!,MATCH($A$4,#REF!,0)+1,0)</f>
        <v>#REF!</v>
      </c>
      <c r="E203" s="179" t="e">
        <f>-VLOOKUP($A203,#REF!,MATCH($A$4,#REF!,0)+2,0)</f>
        <v>#REF!</v>
      </c>
      <c r="F203" s="179" t="e">
        <f>-VLOOKUP($A203,#REF!,MATCH($A$4,#REF!,0)+3,0)</f>
        <v>#REF!</v>
      </c>
      <c r="G203" s="3"/>
      <c r="H203" s="97"/>
      <c r="I203" s="97"/>
      <c r="J203" s="97"/>
      <c r="K203" s="97"/>
      <c r="L203" s="29"/>
      <c r="M203" s="30"/>
      <c r="N203" s="10"/>
      <c r="O203" s="22" t="e">
        <f t="shared" si="33"/>
        <v>#REF!</v>
      </c>
    </row>
    <row r="204" spans="1:15" x14ac:dyDescent="0.25">
      <c r="A204" s="53" t="s">
        <v>62</v>
      </c>
      <c r="B204" s="181" t="s">
        <v>33</v>
      </c>
      <c r="C204" s="182" t="e">
        <f>SUM(C201:C203)</f>
        <v>#REF!</v>
      </c>
      <c r="D204" s="182" t="e">
        <f t="shared" ref="D204:F204" si="37">SUM(D201:D203)</f>
        <v>#REF!</v>
      </c>
      <c r="E204" s="182" t="e">
        <f t="shared" si="37"/>
        <v>#REF!</v>
      </c>
      <c r="F204" s="182" t="e">
        <f t="shared" si="37"/>
        <v>#REF!</v>
      </c>
      <c r="G204" s="3"/>
      <c r="H204" s="136" t="e">
        <f>-VLOOKUP($A204,#REF!,MATCH($A$4,#REF!,0),0)-C204</f>
        <v>#REF!</v>
      </c>
      <c r="I204" s="136" t="e">
        <f>-VLOOKUP($A204,#REF!,MATCH($A$4,#REF!,0)+1,0)-D204</f>
        <v>#REF!</v>
      </c>
      <c r="J204" s="136" t="e">
        <f>-VLOOKUP($A204,#REF!,MATCH($A$4,#REF!,0)+2,0)-E204</f>
        <v>#REF!</v>
      </c>
      <c r="K204" s="136" t="e">
        <f>-VLOOKUP($A204,#REF!,MATCH($A$4,#REF!,0)+3,0)-F204</f>
        <v>#REF!</v>
      </c>
      <c r="L204" s="4"/>
      <c r="M204" s="31"/>
      <c r="N204" s="39"/>
      <c r="O204" s="32" t="e">
        <f t="shared" si="33"/>
        <v>#REF!</v>
      </c>
    </row>
    <row r="205" spans="1:15" ht="15.75" thickBot="1" x14ac:dyDescent="0.3">
      <c r="A205" s="53" t="s">
        <v>63</v>
      </c>
      <c r="B205" s="184" t="s">
        <v>34</v>
      </c>
      <c r="C205" s="185" t="e">
        <f>C199+C204</f>
        <v>#REF!</v>
      </c>
      <c r="D205" s="185" t="e">
        <f t="shared" ref="D205:F205" si="38">D199+D204</f>
        <v>#REF!</v>
      </c>
      <c r="E205" s="185" t="e">
        <f t="shared" si="38"/>
        <v>#REF!</v>
      </c>
      <c r="F205" s="185" t="e">
        <f t="shared" si="38"/>
        <v>#REF!</v>
      </c>
      <c r="G205" s="3"/>
      <c r="H205" s="137" t="e">
        <f>-VLOOKUP($A205,#REF!,MATCH($A$4,#REF!,0),0)-C205</f>
        <v>#REF!</v>
      </c>
      <c r="I205" s="137" t="e">
        <f>-VLOOKUP($A205,#REF!,MATCH($A$4,#REF!,0)+1,0)-D205</f>
        <v>#REF!</v>
      </c>
      <c r="J205" s="137" t="e">
        <f>-VLOOKUP($A205,#REF!,MATCH($A$4,#REF!,0)+2,0)-E205</f>
        <v>#REF!</v>
      </c>
      <c r="K205" s="137" t="e">
        <f>-VLOOKUP($A205,#REF!,MATCH($A$4,#REF!,0)+3,0)-F205</f>
        <v>#REF!</v>
      </c>
      <c r="L205" s="4"/>
      <c r="M205" s="128"/>
      <c r="N205" s="39"/>
      <c r="O205" s="36" t="e">
        <f t="shared" si="33"/>
        <v>#REF!</v>
      </c>
    </row>
    <row r="206" spans="1:15" ht="9" customHeight="1" x14ac:dyDescent="0.25">
      <c r="B206" s="176" t="s">
        <v>268</v>
      </c>
      <c r="C206" s="176" t="s">
        <v>268</v>
      </c>
      <c r="D206" s="176" t="s">
        <v>268</v>
      </c>
      <c r="E206" s="176" t="s">
        <v>268</v>
      </c>
      <c r="F206" s="176" t="s">
        <v>268</v>
      </c>
      <c r="G206" s="3"/>
      <c r="H206" s="97"/>
      <c r="I206" s="97"/>
      <c r="J206" s="97"/>
      <c r="K206" s="97"/>
      <c r="L206" s="4"/>
      <c r="M206" s="41"/>
      <c r="N206" s="39"/>
      <c r="O206" s="22"/>
    </row>
    <row r="207" spans="1:15" x14ac:dyDescent="0.25">
      <c r="B207" s="186" t="s">
        <v>35</v>
      </c>
      <c r="C207" s="183" t="s">
        <v>2</v>
      </c>
      <c r="D207" s="183" t="s">
        <v>2</v>
      </c>
      <c r="E207" s="183" t="s">
        <v>2</v>
      </c>
      <c r="F207" s="183" t="s">
        <v>2</v>
      </c>
      <c r="G207" s="3"/>
      <c r="H207" s="97"/>
      <c r="I207" s="97"/>
      <c r="J207" s="97"/>
      <c r="K207" s="97"/>
      <c r="L207" s="4"/>
      <c r="M207" s="41"/>
      <c r="N207" s="39"/>
      <c r="O207" s="22"/>
    </row>
    <row r="208" spans="1:15" x14ac:dyDescent="0.25">
      <c r="A208" s="53" t="s">
        <v>65</v>
      </c>
      <c r="B208" s="126" t="s">
        <v>37</v>
      </c>
      <c r="C208" s="179" t="e">
        <f>-VLOOKUP($A208,#REF!,MATCH($A$4,#REF!,0),0)</f>
        <v>#REF!</v>
      </c>
      <c r="D208" s="179" t="e">
        <f>-VLOOKUP($A208,#REF!,MATCH($A$4,#REF!,0)+1,0)</f>
        <v>#REF!</v>
      </c>
      <c r="E208" s="179" t="e">
        <f>-VLOOKUP($A208,#REF!,MATCH($A$4,#REF!,0)+2,0)</f>
        <v>#REF!</v>
      </c>
      <c r="F208" s="179" t="e">
        <f>-VLOOKUP($A208,#REF!,MATCH($A$4,#REF!,0)+3,0)</f>
        <v>#REF!</v>
      </c>
      <c r="G208" s="3"/>
      <c r="H208" s="97"/>
      <c r="I208" s="97"/>
      <c r="J208" s="97"/>
      <c r="K208" s="97"/>
      <c r="L208" s="4"/>
      <c r="M208" s="21"/>
      <c r="N208" s="39"/>
      <c r="O208" s="22" t="e">
        <f t="shared" si="33"/>
        <v>#REF!</v>
      </c>
    </row>
    <row r="209" spans="1:15" ht="25.5" x14ac:dyDescent="0.25">
      <c r="A209" s="53" t="s">
        <v>64</v>
      </c>
      <c r="B209" s="126" t="s">
        <v>217</v>
      </c>
      <c r="C209" s="179" t="e">
        <f>-VLOOKUP($A209,#REF!,MATCH($A$4,#REF!,0),0)</f>
        <v>#REF!</v>
      </c>
      <c r="D209" s="179" t="e">
        <f>-VLOOKUP($A209,#REF!,MATCH($A$4,#REF!,0)+1,0)</f>
        <v>#REF!</v>
      </c>
      <c r="E209" s="179" t="e">
        <f>-VLOOKUP($A209,#REF!,MATCH($A$4,#REF!,0)+2,0)</f>
        <v>#REF!</v>
      </c>
      <c r="F209" s="179" t="e">
        <f>-VLOOKUP($A209,#REF!,MATCH($A$4,#REF!,0)+3,0)</f>
        <v>#REF!</v>
      </c>
      <c r="G209" s="3"/>
      <c r="H209" s="97"/>
      <c r="I209" s="97"/>
      <c r="J209" s="97"/>
      <c r="K209" s="97"/>
      <c r="L209" s="4"/>
      <c r="M209" s="21"/>
      <c r="N209" s="39"/>
      <c r="O209" s="22" t="e">
        <f t="shared" si="33"/>
        <v>#REF!</v>
      </c>
    </row>
    <row r="210" spans="1:15" x14ac:dyDescent="0.25">
      <c r="A210" s="53" t="s">
        <v>66</v>
      </c>
      <c r="B210" s="126" t="s">
        <v>218</v>
      </c>
      <c r="C210" s="179" t="e">
        <f>-VLOOKUP($A210,#REF!,MATCH($A$4,#REF!,0),0)</f>
        <v>#REF!</v>
      </c>
      <c r="D210" s="179" t="e">
        <f>-VLOOKUP($A210,#REF!,MATCH($A$4,#REF!,0)+1,0)</f>
        <v>#REF!</v>
      </c>
      <c r="E210" s="179" t="e">
        <f>-VLOOKUP($A210,#REF!,MATCH($A$4,#REF!,0)+2,0)</f>
        <v>#REF!</v>
      </c>
      <c r="F210" s="179" t="e">
        <f>-VLOOKUP($A210,#REF!,MATCH($A$4,#REF!,0)+3,0)</f>
        <v>#REF!</v>
      </c>
      <c r="G210" s="3"/>
      <c r="H210" s="97"/>
      <c r="I210" s="97"/>
      <c r="J210" s="97"/>
      <c r="K210" s="97"/>
      <c r="L210" s="4"/>
      <c r="M210" s="21"/>
      <c r="N210" s="39"/>
      <c r="O210" s="22" t="e">
        <f t="shared" si="33"/>
        <v>#REF!</v>
      </c>
    </row>
    <row r="211" spans="1:15" x14ac:dyDescent="0.25">
      <c r="A211" s="53" t="s">
        <v>67</v>
      </c>
      <c r="B211" s="126" t="s">
        <v>39</v>
      </c>
      <c r="C211" s="179" t="e">
        <f>-VLOOKUP($A211,#REF!,MATCH($A$4,#REF!,0),0)</f>
        <v>#REF!</v>
      </c>
      <c r="D211" s="179" t="e">
        <f>-VLOOKUP($A211,#REF!,MATCH($A$4,#REF!,0)+1,0)</f>
        <v>#REF!</v>
      </c>
      <c r="E211" s="179" t="e">
        <f>-VLOOKUP($A211,#REF!,MATCH($A$4,#REF!,0)+2,0)</f>
        <v>#REF!</v>
      </c>
      <c r="F211" s="179" t="e">
        <f>-VLOOKUP($A211,#REF!,MATCH($A$4,#REF!,0)+3,0)</f>
        <v>#REF!</v>
      </c>
      <c r="G211" s="3"/>
      <c r="H211" s="130"/>
      <c r="I211" s="97"/>
      <c r="J211" s="97"/>
      <c r="K211" s="97"/>
      <c r="L211" s="4"/>
      <c r="M211" s="21"/>
      <c r="N211" s="39"/>
      <c r="O211" s="22" t="e">
        <f t="shared" si="33"/>
        <v>#REF!</v>
      </c>
    </row>
    <row r="212" spans="1:15" x14ac:dyDescent="0.25">
      <c r="B212" s="187" t="s">
        <v>40</v>
      </c>
      <c r="C212" s="182" t="e">
        <f>SUM(C208:C211)</f>
        <v>#REF!</v>
      </c>
      <c r="D212" s="182" t="e">
        <f t="shared" ref="D212:F212" si="39">SUM(D208:D211)</f>
        <v>#REF!</v>
      </c>
      <c r="E212" s="182" t="e">
        <f t="shared" si="39"/>
        <v>#REF!</v>
      </c>
      <c r="F212" s="182" t="e">
        <f t="shared" si="39"/>
        <v>#REF!</v>
      </c>
      <c r="G212" s="3"/>
      <c r="H212" s="24"/>
      <c r="I212" s="24"/>
      <c r="J212" s="24"/>
      <c r="K212" s="24"/>
      <c r="L212" s="4"/>
      <c r="M212" s="31"/>
      <c r="N212" s="39"/>
      <c r="O212" s="32" t="e">
        <f t="shared" si="33"/>
        <v>#REF!</v>
      </c>
    </row>
    <row r="213" spans="1:15" ht="15.75" thickBot="1" x14ac:dyDescent="0.3">
      <c r="A213" s="53" t="s">
        <v>69</v>
      </c>
      <c r="B213" s="188" t="s">
        <v>41</v>
      </c>
      <c r="C213" s="189" t="e">
        <f>C205+C212</f>
        <v>#REF!</v>
      </c>
      <c r="D213" s="189" t="e">
        <f t="shared" ref="D213:F213" si="40">D205+D212</f>
        <v>#REF!</v>
      </c>
      <c r="E213" s="189" t="e">
        <f t="shared" si="40"/>
        <v>#REF!</v>
      </c>
      <c r="F213" s="189" t="e">
        <f t="shared" si="40"/>
        <v>#REF!</v>
      </c>
      <c r="G213" s="3"/>
      <c r="H213" s="137" t="e">
        <f>-VLOOKUP($A213,#REF!,MATCH($A$4,#REF!,0),0)-C213</f>
        <v>#REF!</v>
      </c>
      <c r="I213" s="137" t="e">
        <f>-VLOOKUP($A213,#REF!,MATCH($A$4,#REF!,0)+1,0)-D213</f>
        <v>#REF!</v>
      </c>
      <c r="J213" s="137" t="e">
        <f>-VLOOKUP($A213,#REF!,MATCH($A$4,#REF!,0)+2,0)-E213</f>
        <v>#REF!</v>
      </c>
      <c r="K213" s="137" t="e">
        <f>-VLOOKUP($A213,#REF!,MATCH($A$4,#REF!,0)+3,0)-F213</f>
        <v>#REF!</v>
      </c>
      <c r="L213" s="4"/>
      <c r="M213" s="128"/>
      <c r="N213" s="39"/>
      <c r="O213" s="36" t="e">
        <f t="shared" si="33"/>
        <v>#REF!</v>
      </c>
    </row>
    <row r="214" spans="1:15" ht="10.35" customHeight="1" x14ac:dyDescent="0.25">
      <c r="B214" s="176" t="s">
        <v>2</v>
      </c>
      <c r="C214" s="176" t="s">
        <v>2</v>
      </c>
      <c r="D214" s="176" t="s">
        <v>2</v>
      </c>
      <c r="E214" s="176" t="s">
        <v>2</v>
      </c>
      <c r="F214" s="176" t="s">
        <v>2</v>
      </c>
      <c r="G214" s="3"/>
      <c r="H214" s="97"/>
      <c r="I214" s="97"/>
      <c r="J214" s="97"/>
      <c r="K214" s="97"/>
      <c r="L214" s="4"/>
      <c r="M214" s="41"/>
      <c r="N214" s="39"/>
      <c r="O214" s="22"/>
    </row>
    <row r="215" spans="1:15" x14ac:dyDescent="0.25">
      <c r="B215" s="176" t="s">
        <v>219</v>
      </c>
      <c r="C215" s="179" t="s">
        <v>2</v>
      </c>
      <c r="D215" s="179" t="s">
        <v>2</v>
      </c>
      <c r="E215" s="179" t="s">
        <v>2</v>
      </c>
      <c r="F215" s="179" t="s">
        <v>2</v>
      </c>
      <c r="G215" s="3"/>
      <c r="H215" s="67"/>
      <c r="I215" s="67"/>
      <c r="J215" s="67"/>
      <c r="K215" s="67"/>
      <c r="L215" s="4"/>
      <c r="M215" s="41"/>
      <c r="N215" s="39"/>
      <c r="O215" s="22"/>
    </row>
    <row r="216" spans="1:15" x14ac:dyDescent="0.25">
      <c r="A216" s="53" t="s">
        <v>101</v>
      </c>
      <c r="B216" s="180" t="s">
        <v>75</v>
      </c>
      <c r="C216" s="179" t="e">
        <f>VLOOKUP($A216,#REF!,MATCH($A$4,#REF!,0),0)</f>
        <v>#REF!</v>
      </c>
      <c r="D216" s="179" t="e">
        <f>VLOOKUP($A216,#REF!,MATCH($A$4,#REF!,0)+1,0)</f>
        <v>#REF!</v>
      </c>
      <c r="E216" s="179" t="e">
        <f>VLOOKUP($A216,#REF!,MATCH($A$4,#REF!,0)+2,0)</f>
        <v>#REF!</v>
      </c>
      <c r="F216" s="179" t="e">
        <f>VLOOKUP($A216,#REF!,MATCH($A$4,#REF!,0)+3,0)</f>
        <v>#REF!</v>
      </c>
      <c r="G216" s="3"/>
      <c r="H216" s="67"/>
      <c r="I216" s="67"/>
      <c r="J216" s="67"/>
      <c r="K216" s="67"/>
      <c r="L216" s="4"/>
      <c r="M216" s="41"/>
      <c r="N216" s="10"/>
      <c r="O216" s="22" t="e">
        <f t="shared" si="33"/>
        <v>#REF!</v>
      </c>
    </row>
    <row r="217" spans="1:15" x14ac:dyDescent="0.25">
      <c r="A217" s="53" t="s">
        <v>102</v>
      </c>
      <c r="B217" s="180" t="s">
        <v>76</v>
      </c>
      <c r="C217" s="179" t="e">
        <f>VLOOKUP($A217,#REF!,MATCH($A$4,#REF!,0),0)</f>
        <v>#REF!</v>
      </c>
      <c r="D217" s="179" t="e">
        <f>VLOOKUP($A217,#REF!,MATCH($A$4,#REF!,0)+1,0)</f>
        <v>#REF!</v>
      </c>
      <c r="E217" s="179" t="e">
        <f>VLOOKUP($A217,#REF!,MATCH($A$4,#REF!,0)+2,0)</f>
        <v>#REF!</v>
      </c>
      <c r="F217" s="179" t="e">
        <f>VLOOKUP($A217,#REF!,MATCH($A$4,#REF!,0)+3,0)</f>
        <v>#REF!</v>
      </c>
      <c r="G217" s="3"/>
      <c r="H217" s="67"/>
      <c r="I217" s="67"/>
      <c r="J217" s="67"/>
      <c r="K217" s="67"/>
      <c r="L217" s="4"/>
      <c r="M217" s="41"/>
      <c r="N217" s="10"/>
      <c r="O217" s="22" t="e">
        <f t="shared" si="33"/>
        <v>#REF!</v>
      </c>
    </row>
    <row r="218" spans="1:15" x14ac:dyDescent="0.25">
      <c r="A218" s="53" t="s">
        <v>103</v>
      </c>
      <c r="B218" s="180" t="s">
        <v>77</v>
      </c>
      <c r="C218" s="179" t="e">
        <f>VLOOKUP($A218,#REF!,MATCH($A$4,#REF!,0),0)</f>
        <v>#REF!</v>
      </c>
      <c r="D218" s="179" t="e">
        <f>VLOOKUP($A218,#REF!,MATCH($A$4,#REF!,0)+1,0)</f>
        <v>#REF!</v>
      </c>
      <c r="E218" s="179" t="e">
        <f>VLOOKUP($A218,#REF!,MATCH($A$4,#REF!,0)+2,0)</f>
        <v>#REF!</v>
      </c>
      <c r="F218" s="179" t="e">
        <f>VLOOKUP($A218,#REF!,MATCH($A$4,#REF!,0)+3,0)</f>
        <v>#REF!</v>
      </c>
      <c r="G218" s="3"/>
      <c r="H218" s="67"/>
      <c r="I218" s="67"/>
      <c r="J218" s="67"/>
      <c r="K218" s="67"/>
      <c r="L218" s="4"/>
      <c r="M218" s="41"/>
      <c r="N218" s="10"/>
      <c r="O218" s="22" t="e">
        <f t="shared" si="33"/>
        <v>#REF!</v>
      </c>
    </row>
    <row r="219" spans="1:15" x14ac:dyDescent="0.25">
      <c r="A219" s="53" t="s">
        <v>115</v>
      </c>
      <c r="B219" s="180" t="s">
        <v>39</v>
      </c>
      <c r="C219" s="179" t="e">
        <f>VLOOKUP($A219,#REF!,MATCH($A$4,#REF!,0),0)</f>
        <v>#REF!</v>
      </c>
      <c r="D219" s="179" t="e">
        <f>VLOOKUP($A219,#REF!,MATCH($A$4,#REF!,0)+1,0)</f>
        <v>#REF!</v>
      </c>
      <c r="E219" s="179" t="e">
        <f>VLOOKUP($A219,#REF!,MATCH($A$4,#REF!,0)+2,0)</f>
        <v>#REF!</v>
      </c>
      <c r="F219" s="179" t="e">
        <f>VLOOKUP($A219,#REF!,MATCH($A$4,#REF!,0)+3,0)</f>
        <v>#REF!</v>
      </c>
      <c r="G219" s="3"/>
      <c r="H219" s="67"/>
      <c r="I219" s="67"/>
      <c r="J219" s="67"/>
      <c r="K219" s="67"/>
      <c r="L219" s="4"/>
      <c r="M219" s="41"/>
      <c r="N219" s="10"/>
      <c r="O219" s="22" t="e">
        <f t="shared" si="33"/>
        <v>#REF!</v>
      </c>
    </row>
    <row r="220" spans="1:15" x14ac:dyDescent="0.25">
      <c r="A220" s="53" t="s">
        <v>111</v>
      </c>
      <c r="B220" s="180" t="s">
        <v>83</v>
      </c>
      <c r="C220" s="179" t="e">
        <f>VLOOKUP($A220,#REF!,MATCH($A$4,#REF!,0),0)</f>
        <v>#REF!</v>
      </c>
      <c r="D220" s="179" t="e">
        <f>VLOOKUP($A220,#REF!,MATCH($A$4,#REF!,0)+1,0)</f>
        <v>#REF!</v>
      </c>
      <c r="E220" s="179" t="e">
        <f>VLOOKUP($A220,#REF!,MATCH($A$4,#REF!,0)+2,0)</f>
        <v>#REF!</v>
      </c>
      <c r="F220" s="179" t="e">
        <f>VLOOKUP($A220,#REF!,MATCH($A$4,#REF!,0)+3,0)</f>
        <v>#REF!</v>
      </c>
      <c r="G220" s="3"/>
      <c r="H220" s="67"/>
      <c r="I220" s="67"/>
      <c r="J220" s="67"/>
      <c r="K220" s="67"/>
      <c r="L220" s="4"/>
      <c r="M220" s="41"/>
      <c r="N220" s="10"/>
      <c r="O220" s="22" t="e">
        <f t="shared" si="33"/>
        <v>#REF!</v>
      </c>
    </row>
    <row r="221" spans="1:15" x14ac:dyDescent="0.25">
      <c r="A221" s="53" t="s">
        <v>114</v>
      </c>
      <c r="B221" s="180" t="s">
        <v>86</v>
      </c>
      <c r="C221" s="179" t="e">
        <f>VLOOKUP($A221,#REF!,MATCH($A$4,#REF!,0),0)</f>
        <v>#REF!</v>
      </c>
      <c r="D221" s="179" t="e">
        <f>VLOOKUP($A221,#REF!,MATCH($A$4,#REF!,0)+1,0)</f>
        <v>#REF!</v>
      </c>
      <c r="E221" s="179" t="e">
        <f>VLOOKUP($A221,#REF!,MATCH($A$4,#REF!,0)+2,0)</f>
        <v>#REF!</v>
      </c>
      <c r="F221" s="179" t="e">
        <f>VLOOKUP($A221,#REF!,MATCH($A$4,#REF!,0)+3,0)</f>
        <v>#REF!</v>
      </c>
      <c r="G221" s="3"/>
      <c r="H221" s="67"/>
      <c r="I221" s="67"/>
      <c r="J221" s="67"/>
      <c r="K221" s="67"/>
      <c r="L221" s="4"/>
      <c r="M221" s="41"/>
      <c r="N221" s="10"/>
      <c r="O221" s="22" t="e">
        <f t="shared" si="33"/>
        <v>#REF!</v>
      </c>
    </row>
    <row r="222" spans="1:15" ht="25.5" x14ac:dyDescent="0.25">
      <c r="A222" s="53" t="s">
        <v>110</v>
      </c>
      <c r="B222" s="126" t="s">
        <v>82</v>
      </c>
      <c r="C222" s="179" t="e">
        <f>VLOOKUP($A222,#REF!,MATCH($A$4,#REF!,0),0)</f>
        <v>#REF!</v>
      </c>
      <c r="D222" s="179" t="e">
        <f>VLOOKUP($A222,#REF!,MATCH($A$4,#REF!,0)+1,0)</f>
        <v>#REF!</v>
      </c>
      <c r="E222" s="179" t="e">
        <f>VLOOKUP($A222,#REF!,MATCH($A$4,#REF!,0)+2,0)</f>
        <v>#REF!</v>
      </c>
      <c r="F222" s="179" t="e">
        <f>VLOOKUP($A222,#REF!,MATCH($A$4,#REF!,0)+3,0)</f>
        <v>#REF!</v>
      </c>
      <c r="G222" s="3"/>
      <c r="H222" s="67"/>
      <c r="I222" s="67"/>
      <c r="J222" s="67"/>
      <c r="K222" s="67"/>
      <c r="L222" s="4"/>
      <c r="M222" s="41"/>
      <c r="N222" s="10"/>
      <c r="O222" s="22" t="e">
        <f t="shared" si="33"/>
        <v>#REF!</v>
      </c>
    </row>
    <row r="223" spans="1:15" x14ac:dyDescent="0.25">
      <c r="A223" s="53" t="s">
        <v>117</v>
      </c>
      <c r="B223" s="181" t="s">
        <v>220</v>
      </c>
      <c r="C223" s="182" t="e">
        <f>SUM(C216:C222)</f>
        <v>#REF!</v>
      </c>
      <c r="D223" s="182" t="e">
        <f t="shared" ref="D223:F223" si="41">SUM(D216:D222)</f>
        <v>#REF!</v>
      </c>
      <c r="E223" s="182" t="e">
        <f t="shared" si="41"/>
        <v>#REF!</v>
      </c>
      <c r="F223" s="182" t="e">
        <f t="shared" si="41"/>
        <v>#REF!</v>
      </c>
      <c r="G223" s="3"/>
      <c r="H223" s="136" t="e">
        <f>VLOOKUP($A223,#REF!,MATCH($A$4,#REF!,0),0)-C223</f>
        <v>#REF!</v>
      </c>
      <c r="I223" s="136" t="e">
        <f>VLOOKUP($A223,#REF!,MATCH($A$4,#REF!,0)+1,0)-D223</f>
        <v>#REF!</v>
      </c>
      <c r="J223" s="136" t="e">
        <f>VLOOKUP($A223,#REF!,MATCH($A$4,#REF!,0)+2,0)-E223</f>
        <v>#REF!</v>
      </c>
      <c r="K223" s="136" t="e">
        <f>VLOOKUP($A223,#REF!,MATCH($A$4,#REF!,0)+3,0)-F223</f>
        <v>#REF!</v>
      </c>
      <c r="L223" s="4"/>
      <c r="M223" s="31"/>
      <c r="N223" s="10"/>
      <c r="O223" s="32" t="e">
        <f t="shared" si="33"/>
        <v>#REF!</v>
      </c>
    </row>
    <row r="224" spans="1:15" ht="13.35" customHeight="1" x14ac:dyDescent="0.25">
      <c r="B224" s="180" t="s">
        <v>2</v>
      </c>
      <c r="C224" s="180" t="s">
        <v>2</v>
      </c>
      <c r="D224" s="180" t="s">
        <v>2</v>
      </c>
      <c r="E224" s="180" t="s">
        <v>2</v>
      </c>
      <c r="F224" s="180" t="s">
        <v>2</v>
      </c>
      <c r="G224" s="3"/>
      <c r="H224" s="67"/>
      <c r="I224" s="67"/>
      <c r="J224" s="67"/>
      <c r="K224" s="67"/>
      <c r="L224" s="4"/>
      <c r="M224" s="41"/>
      <c r="N224" s="10"/>
      <c r="O224" s="22"/>
    </row>
    <row r="225" spans="1:15" x14ac:dyDescent="0.25">
      <c r="B225" s="176" t="s">
        <v>221</v>
      </c>
      <c r="C225" s="179" t="s">
        <v>2</v>
      </c>
      <c r="D225" s="179" t="s">
        <v>2</v>
      </c>
      <c r="E225" s="179" t="s">
        <v>2</v>
      </c>
      <c r="F225" s="179" t="s">
        <v>2</v>
      </c>
      <c r="G225" s="3"/>
      <c r="H225" s="77"/>
      <c r="I225" s="77"/>
      <c r="J225" s="77"/>
      <c r="K225" s="77"/>
      <c r="L225" s="4"/>
      <c r="M225" s="41"/>
      <c r="N225" s="10"/>
      <c r="O225" s="22"/>
    </row>
    <row r="226" spans="1:15" x14ac:dyDescent="0.25">
      <c r="A226" s="53" t="s">
        <v>118</v>
      </c>
      <c r="B226" s="180" t="s">
        <v>90</v>
      </c>
      <c r="C226" s="179" t="e">
        <f>-VLOOKUP($A226,#REF!,MATCH($A$4,#REF!,0),0)</f>
        <v>#REF!</v>
      </c>
      <c r="D226" s="179" t="e">
        <f>-VLOOKUP($A226,#REF!,MATCH($A$4,#REF!,0)+1,0)</f>
        <v>#REF!</v>
      </c>
      <c r="E226" s="179" t="e">
        <f>-VLOOKUP($A226,#REF!,MATCH($A$4,#REF!,0)+2,0)</f>
        <v>#REF!</v>
      </c>
      <c r="F226" s="179" t="e">
        <f>-VLOOKUP($A226,#REF!,MATCH($A$4,#REF!,0)+3,0)</f>
        <v>#REF!</v>
      </c>
      <c r="G226" s="3"/>
      <c r="H226" s="77"/>
      <c r="I226" s="77"/>
      <c r="J226" s="77"/>
      <c r="K226" s="77"/>
      <c r="L226" s="4"/>
      <c r="M226" s="41"/>
      <c r="N226" s="10"/>
      <c r="O226" s="22" t="e">
        <f t="shared" si="33"/>
        <v>#REF!</v>
      </c>
    </row>
    <row r="227" spans="1:15" x14ac:dyDescent="0.25">
      <c r="A227" s="53" t="s">
        <v>119</v>
      </c>
      <c r="B227" s="180" t="s">
        <v>91</v>
      </c>
      <c r="C227" s="179" t="e">
        <f>-VLOOKUP($A227,#REF!,MATCH($A$4,#REF!,0),0)</f>
        <v>#REF!</v>
      </c>
      <c r="D227" s="179" t="e">
        <f>-VLOOKUP($A227,#REF!,MATCH($A$4,#REF!,0)+1,0)</f>
        <v>#REF!</v>
      </c>
      <c r="E227" s="179" t="e">
        <f>-VLOOKUP($A227,#REF!,MATCH($A$4,#REF!,0)+2,0)</f>
        <v>#REF!</v>
      </c>
      <c r="F227" s="179" t="e">
        <f>-VLOOKUP($A227,#REF!,MATCH($A$4,#REF!,0)+3,0)</f>
        <v>#REF!</v>
      </c>
      <c r="G227" s="3"/>
      <c r="H227" s="77"/>
      <c r="I227" s="77"/>
      <c r="J227" s="77"/>
      <c r="K227" s="77"/>
      <c r="L227" s="4"/>
      <c r="M227" s="41"/>
      <c r="N227" s="10"/>
      <c r="O227" s="22" t="e">
        <f t="shared" si="33"/>
        <v>#REF!</v>
      </c>
    </row>
    <row r="228" spans="1:15" x14ac:dyDescent="0.25">
      <c r="A228" s="53" t="s">
        <v>120</v>
      </c>
      <c r="B228" s="180" t="s">
        <v>92</v>
      </c>
      <c r="C228" s="179" t="e">
        <f>-VLOOKUP($A228,#REF!,MATCH($A$4,#REF!,0),0)</f>
        <v>#REF!</v>
      </c>
      <c r="D228" s="179" t="e">
        <f>-VLOOKUP($A228,#REF!,MATCH($A$4,#REF!,0)+1,0)</f>
        <v>#REF!</v>
      </c>
      <c r="E228" s="179" t="e">
        <f>-VLOOKUP($A228,#REF!,MATCH($A$4,#REF!,0)+2,0)</f>
        <v>#REF!</v>
      </c>
      <c r="F228" s="179" t="e">
        <f>-VLOOKUP($A228,#REF!,MATCH($A$4,#REF!,0)+3,0)</f>
        <v>#REF!</v>
      </c>
      <c r="G228" s="3"/>
      <c r="H228" s="77"/>
      <c r="I228" s="77"/>
      <c r="J228" s="77"/>
      <c r="K228" s="77"/>
      <c r="L228" s="4"/>
      <c r="M228" s="41"/>
      <c r="N228" s="10"/>
      <c r="O228" s="22" t="e">
        <f t="shared" si="33"/>
        <v>#REF!</v>
      </c>
    </row>
    <row r="229" spans="1:15" x14ac:dyDescent="0.25">
      <c r="A229" s="53" t="s">
        <v>121</v>
      </c>
      <c r="B229" s="180" t="s">
        <v>39</v>
      </c>
      <c r="C229" s="179" t="e">
        <f>-VLOOKUP($A229,#REF!,MATCH($A$4,#REF!,0),0)</f>
        <v>#REF!</v>
      </c>
      <c r="D229" s="179" t="e">
        <f>-VLOOKUP($A229,#REF!,MATCH($A$4,#REF!,0)+1,0)</f>
        <v>#REF!</v>
      </c>
      <c r="E229" s="179" t="e">
        <f>-VLOOKUP($A229,#REF!,MATCH($A$4,#REF!,0)+2,0)</f>
        <v>#REF!</v>
      </c>
      <c r="F229" s="179" t="e">
        <f>-VLOOKUP($A229,#REF!,MATCH($A$4,#REF!,0)+3,0)</f>
        <v>#REF!</v>
      </c>
      <c r="G229" s="3"/>
      <c r="H229" s="77"/>
      <c r="I229" s="77"/>
      <c r="J229" s="77"/>
      <c r="K229" s="77"/>
      <c r="L229" s="4"/>
      <c r="M229" s="41"/>
      <c r="N229" s="10"/>
      <c r="O229" s="22" t="e">
        <f t="shared" si="33"/>
        <v>#REF!</v>
      </c>
    </row>
    <row r="230" spans="1:15" x14ac:dyDescent="0.25">
      <c r="A230" s="53" t="s">
        <v>122</v>
      </c>
      <c r="B230" s="181" t="s">
        <v>222</v>
      </c>
      <c r="C230" s="182" t="e">
        <f>SUM(C226:C229)</f>
        <v>#REF!</v>
      </c>
      <c r="D230" s="182" t="e">
        <f t="shared" ref="D230:F230" si="42">SUM(D226:D229)</f>
        <v>#REF!</v>
      </c>
      <c r="E230" s="182" t="e">
        <f t="shared" si="42"/>
        <v>#REF!</v>
      </c>
      <c r="F230" s="182" t="e">
        <f t="shared" si="42"/>
        <v>#REF!</v>
      </c>
      <c r="G230" s="3"/>
      <c r="H230" s="136" t="e">
        <f>-VLOOKUP($A230,#REF!,MATCH($A$4,#REF!,0),0)-C230</f>
        <v>#REF!</v>
      </c>
      <c r="I230" s="136" t="e">
        <f>-VLOOKUP($A230,#REF!,MATCH($A$4,#REF!,0)+1,0)-D230</f>
        <v>#REF!</v>
      </c>
      <c r="J230" s="136" t="e">
        <f>-VLOOKUP($A230,#REF!,MATCH($A$4,#REF!,0)+2,0)-E230</f>
        <v>#REF!</v>
      </c>
      <c r="K230" s="136" t="e">
        <f>-VLOOKUP($A230,#REF!,MATCH($A$4,#REF!,0)+3,0)-F230</f>
        <v>#REF!</v>
      </c>
      <c r="L230" s="4"/>
      <c r="M230" s="31"/>
      <c r="N230" s="10"/>
      <c r="O230" s="27" t="e">
        <f t="shared" si="33"/>
        <v>#REF!</v>
      </c>
    </row>
    <row r="231" spans="1:15" ht="15.75" thickBot="1" x14ac:dyDescent="0.3">
      <c r="A231" s="53" t="s">
        <v>123</v>
      </c>
      <c r="B231" s="188" t="s">
        <v>94</v>
      </c>
      <c r="C231" s="185" t="e">
        <f>C223-C230</f>
        <v>#REF!</v>
      </c>
      <c r="D231" s="185" t="e">
        <f t="shared" ref="D231:F231" si="43">D223-D230</f>
        <v>#REF!</v>
      </c>
      <c r="E231" s="185" t="e">
        <f t="shared" si="43"/>
        <v>#REF!</v>
      </c>
      <c r="F231" s="185" t="e">
        <f t="shared" si="43"/>
        <v>#REF!</v>
      </c>
      <c r="G231" s="3"/>
      <c r="H231" s="137" t="e">
        <f>VLOOKUP($A231,#REF!,MATCH($A$4,#REF!,0),0)-C231</f>
        <v>#REF!</v>
      </c>
      <c r="I231" s="137" t="e">
        <f>VLOOKUP($A231,#REF!,MATCH($A$4,#REF!,0)+1,0)-D231</f>
        <v>#REF!</v>
      </c>
      <c r="J231" s="137" t="e">
        <f>VLOOKUP($A231,#REF!,MATCH($A$4,#REF!,0)+2,0)-E231</f>
        <v>#REF!</v>
      </c>
      <c r="K231" s="137" t="e">
        <f>VLOOKUP($A231,#REF!,MATCH($A$4,#REF!,0)+3,0)-F231</f>
        <v>#REF!</v>
      </c>
      <c r="L231" s="4"/>
      <c r="M231" s="128"/>
      <c r="N231" s="10"/>
      <c r="O231" s="36" t="e">
        <f t="shared" si="33"/>
        <v>#REF!</v>
      </c>
    </row>
    <row r="232" spans="1:15" x14ac:dyDescent="0.25">
      <c r="B232" s="3"/>
      <c r="C232" s="3"/>
      <c r="D232" s="3"/>
      <c r="E232" s="3"/>
      <c r="F232" s="3"/>
      <c r="G232" s="3"/>
    </row>
    <row r="233" spans="1:15" x14ac:dyDescent="0.25">
      <c r="B233" s="3"/>
      <c r="C233" s="3"/>
      <c r="D233" s="3"/>
      <c r="E233" s="3"/>
      <c r="F233" s="3"/>
      <c r="G233" s="3"/>
    </row>
    <row r="234" spans="1:15" x14ac:dyDescent="0.25">
      <c r="B234" s="3"/>
      <c r="C234" s="3"/>
      <c r="D234" s="3"/>
      <c r="E234" s="3"/>
      <c r="F234" s="3"/>
      <c r="G234" s="3"/>
    </row>
    <row r="235" spans="1:15" x14ac:dyDescent="0.25">
      <c r="B235" s="554" t="s">
        <v>42</v>
      </c>
      <c r="C235" s="554"/>
      <c r="D235" s="554"/>
      <c r="E235" s="554"/>
      <c r="F235" s="554"/>
      <c r="G235" s="3"/>
    </row>
    <row r="236" spans="1:15" x14ac:dyDescent="0.25">
      <c r="B236" s="9" t="s">
        <v>43</v>
      </c>
      <c r="C236" s="9"/>
      <c r="D236" s="9"/>
      <c r="E236" s="9"/>
      <c r="F236" s="9"/>
      <c r="G236" s="3"/>
    </row>
    <row r="237" spans="1:15" x14ac:dyDescent="0.25">
      <c r="B237" s="141"/>
      <c r="C237" s="141"/>
      <c r="D237" s="141"/>
      <c r="E237" s="141"/>
      <c r="F237" s="141"/>
      <c r="G237" s="3"/>
    </row>
    <row r="238" spans="1:15" x14ac:dyDescent="0.25">
      <c r="B238" s="3"/>
      <c r="C238" s="3"/>
      <c r="D238" s="3"/>
      <c r="E238" s="3"/>
      <c r="F238" s="3"/>
      <c r="G238" s="3"/>
    </row>
    <row r="239" spans="1:15" x14ac:dyDescent="0.25">
      <c r="B239" s="3"/>
      <c r="C239" s="3"/>
      <c r="D239" s="3"/>
      <c r="E239" s="3"/>
      <c r="F239" s="3"/>
      <c r="G239" s="3"/>
    </row>
    <row r="240" spans="1:15" x14ac:dyDescent="0.25">
      <c r="B240" s="3"/>
      <c r="C240" s="3"/>
      <c r="D240" s="3"/>
      <c r="E240" s="3"/>
      <c r="F240" s="3"/>
      <c r="G240" s="7" t="s">
        <v>104</v>
      </c>
      <c r="H240" s="4"/>
      <c r="I240" s="4"/>
    </row>
    <row r="241" spans="2:9" x14ac:dyDescent="0.25">
      <c r="B241" s="124" t="s">
        <v>252</v>
      </c>
      <c r="C241" s="3"/>
      <c r="D241" s="3"/>
      <c r="E241" s="3"/>
      <c r="F241" s="3"/>
      <c r="G241" s="7" t="s">
        <v>246</v>
      </c>
      <c r="H241" s="4"/>
      <c r="I241" s="9" t="s">
        <v>107</v>
      </c>
    </row>
    <row r="242" spans="2:9" x14ac:dyDescent="0.25">
      <c r="B242" s="3"/>
      <c r="C242" s="3"/>
      <c r="D242" s="3"/>
      <c r="E242" s="3"/>
      <c r="F242" s="3"/>
      <c r="G242" s="127"/>
      <c r="H242" s="4"/>
      <c r="I242" s="49" t="s">
        <v>1</v>
      </c>
    </row>
    <row r="243" spans="2:9" x14ac:dyDescent="0.25">
      <c r="B243" s="212" t="s">
        <v>2</v>
      </c>
      <c r="C243" s="173" t="s">
        <v>4</v>
      </c>
      <c r="D243" s="173" t="s">
        <v>4</v>
      </c>
      <c r="E243" s="173" t="s">
        <v>5</v>
      </c>
      <c r="F243" s="3"/>
      <c r="G243" s="162" t="s">
        <v>4</v>
      </c>
      <c r="H243" s="4"/>
      <c r="I243" s="163" t="s">
        <v>4</v>
      </c>
    </row>
    <row r="244" spans="2:9" x14ac:dyDescent="0.25">
      <c r="B244" s="212" t="s">
        <v>223</v>
      </c>
      <c r="C244" s="205" t="s">
        <v>7</v>
      </c>
      <c r="D244" s="205" t="s">
        <v>8</v>
      </c>
      <c r="E244" s="205" t="s">
        <v>7</v>
      </c>
      <c r="F244" s="3"/>
      <c r="G244" s="14" t="s">
        <v>7</v>
      </c>
      <c r="H244" s="4"/>
      <c r="I244" s="16" t="s">
        <v>7</v>
      </c>
    </row>
    <row r="245" spans="2:9" x14ac:dyDescent="0.25">
      <c r="B245" s="180" t="s">
        <v>256</v>
      </c>
      <c r="C245" s="196"/>
      <c r="D245" s="196"/>
      <c r="E245" s="196"/>
      <c r="F245" s="3"/>
      <c r="G245" s="18"/>
      <c r="I245" s="164">
        <f>C245-G245</f>
        <v>0</v>
      </c>
    </row>
    <row r="246" spans="2:9" x14ac:dyDescent="0.25">
      <c r="B246" s="180" t="s">
        <v>257</v>
      </c>
      <c r="C246" s="196"/>
      <c r="D246" s="196"/>
      <c r="E246" s="196"/>
      <c r="F246" s="3"/>
      <c r="G246" s="18"/>
      <c r="I246" s="164">
        <f t="shared" ref="I246:I256" si="44">C246-G246</f>
        <v>0</v>
      </c>
    </row>
    <row r="247" spans="2:9" x14ac:dyDescent="0.25">
      <c r="B247" s="180" t="s">
        <v>258</v>
      </c>
      <c r="C247" s="196"/>
      <c r="D247" s="196"/>
      <c r="E247" s="196"/>
      <c r="F247" s="3"/>
      <c r="G247" s="30"/>
      <c r="H247" s="4"/>
      <c r="I247" s="164">
        <f t="shared" si="44"/>
        <v>0</v>
      </c>
    </row>
    <row r="248" spans="2:9" x14ac:dyDescent="0.25">
      <c r="B248" s="180" t="s">
        <v>259</v>
      </c>
      <c r="C248" s="196"/>
      <c r="D248" s="196"/>
      <c r="E248" s="196"/>
      <c r="F248" s="3"/>
      <c r="G248" s="30"/>
      <c r="H248" s="4"/>
      <c r="I248" s="164">
        <f t="shared" si="44"/>
        <v>0</v>
      </c>
    </row>
    <row r="249" spans="2:9" x14ac:dyDescent="0.25">
      <c r="B249" s="180" t="s">
        <v>260</v>
      </c>
      <c r="C249" s="196"/>
      <c r="D249" s="196"/>
      <c r="E249" s="196"/>
      <c r="F249" s="3"/>
      <c r="G249" s="30"/>
      <c r="H249" s="4"/>
      <c r="I249" s="164">
        <f t="shared" si="44"/>
        <v>0</v>
      </c>
    </row>
    <row r="250" spans="2:9" x14ac:dyDescent="0.25">
      <c r="B250" s="180" t="s">
        <v>261</v>
      </c>
      <c r="C250" s="196"/>
      <c r="D250" s="196"/>
      <c r="E250" s="196"/>
      <c r="F250" s="3"/>
      <c r="G250" s="30"/>
      <c r="H250" s="4"/>
      <c r="I250" s="164">
        <f t="shared" si="44"/>
        <v>0</v>
      </c>
    </row>
    <row r="251" spans="2:9" x14ac:dyDescent="0.25">
      <c r="B251" s="180" t="s">
        <v>262</v>
      </c>
      <c r="C251" s="196"/>
      <c r="D251" s="196"/>
      <c r="E251" s="196"/>
      <c r="F251" s="3"/>
      <c r="G251" s="30"/>
      <c r="H251" s="4"/>
      <c r="I251" s="164">
        <f t="shared" si="44"/>
        <v>0</v>
      </c>
    </row>
    <row r="252" spans="2:9" x14ac:dyDescent="0.25">
      <c r="B252" s="180" t="s">
        <v>263</v>
      </c>
      <c r="C252" s="196"/>
      <c r="D252" s="196"/>
      <c r="E252" s="196"/>
      <c r="F252" s="3"/>
      <c r="G252" s="30"/>
      <c r="H252" s="4"/>
      <c r="I252" s="164">
        <f t="shared" si="44"/>
        <v>0</v>
      </c>
    </row>
    <row r="253" spans="2:9" x14ac:dyDescent="0.25">
      <c r="B253" s="180" t="s">
        <v>13</v>
      </c>
      <c r="C253" s="196"/>
      <c r="D253" s="196"/>
      <c r="E253" s="196"/>
      <c r="F253" s="3"/>
      <c r="G253" s="30"/>
      <c r="H253" s="4"/>
      <c r="I253" s="164">
        <f t="shared" si="44"/>
        <v>0</v>
      </c>
    </row>
    <row r="254" spans="2:9" x14ac:dyDescent="0.25">
      <c r="B254" s="180" t="s">
        <v>264</v>
      </c>
      <c r="C254" s="196"/>
      <c r="D254" s="196"/>
      <c r="E254" s="196"/>
      <c r="F254" s="3"/>
      <c r="G254" s="30"/>
      <c r="H254" s="4"/>
      <c r="I254" s="164">
        <f t="shared" si="44"/>
        <v>0</v>
      </c>
    </row>
    <row r="255" spans="2:9" x14ac:dyDescent="0.25">
      <c r="B255" s="180" t="s">
        <v>265</v>
      </c>
      <c r="C255" s="196"/>
      <c r="D255" s="196"/>
      <c r="E255" s="196"/>
      <c r="F255" s="3"/>
      <c r="G255" s="30"/>
      <c r="H255" s="4"/>
      <c r="I255" s="164">
        <f t="shared" si="44"/>
        <v>0</v>
      </c>
    </row>
    <row r="256" spans="2:9" x14ac:dyDescent="0.25">
      <c r="B256" s="180" t="s">
        <v>39</v>
      </c>
      <c r="C256" s="196"/>
      <c r="D256" s="196"/>
      <c r="E256" s="196"/>
      <c r="F256" s="3"/>
      <c r="G256" s="43"/>
      <c r="H256" s="4"/>
      <c r="I256" s="164">
        <f t="shared" si="44"/>
        <v>0</v>
      </c>
    </row>
    <row r="257" spans="2:9" ht="15.75" thickBot="1" x14ac:dyDescent="0.3">
      <c r="B257" s="184" t="s">
        <v>224</v>
      </c>
      <c r="C257" s="185">
        <f>SUM(C245:C256)</f>
        <v>0</v>
      </c>
      <c r="D257" s="185">
        <f t="shared" ref="D257:E257" si="45">SUM(D245:D256)</f>
        <v>0</v>
      </c>
      <c r="E257" s="185">
        <f t="shared" si="45"/>
        <v>0</v>
      </c>
      <c r="F257" s="3"/>
      <c r="G257" s="128"/>
      <c r="H257" s="4"/>
      <c r="I257" s="140"/>
    </row>
    <row r="258" spans="2:9" x14ac:dyDescent="0.25">
      <c r="B258" s="3"/>
      <c r="C258" s="3"/>
      <c r="D258" s="3"/>
      <c r="E258" s="3"/>
      <c r="F258" s="3"/>
    </row>
    <row r="259" spans="2:9" x14ac:dyDescent="0.25">
      <c r="B259" s="3"/>
      <c r="C259" s="3"/>
      <c r="D259" s="3"/>
      <c r="E259" s="3"/>
      <c r="F259" s="3"/>
    </row>
    <row r="260" spans="2:9" x14ac:dyDescent="0.25">
      <c r="B260" s="3"/>
      <c r="C260" s="3"/>
      <c r="D260" s="3"/>
      <c r="E260" s="3"/>
      <c r="F260" s="3"/>
    </row>
    <row r="261" spans="2:9" x14ac:dyDescent="0.25">
      <c r="B261" s="3"/>
      <c r="C261" s="3"/>
      <c r="D261" s="3"/>
      <c r="E261" s="3"/>
      <c r="F261" s="3"/>
    </row>
    <row r="263" spans="2:9" x14ac:dyDescent="0.25">
      <c r="B263" s="583" t="s">
        <v>225</v>
      </c>
      <c r="C263" s="583"/>
      <c r="D263" s="583"/>
      <c r="E263" s="583"/>
    </row>
    <row r="264" spans="2:9" x14ac:dyDescent="0.25">
      <c r="B264" s="65" t="s">
        <v>226</v>
      </c>
      <c r="C264" s="138"/>
      <c r="D264" s="138"/>
      <c r="E264" s="138"/>
    </row>
    <row r="265" spans="2:9" x14ac:dyDescent="0.25">
      <c r="B265" s="4"/>
      <c r="C265" s="4"/>
      <c r="D265" s="4"/>
      <c r="E265" s="4"/>
    </row>
    <row r="266" spans="2:9" x14ac:dyDescent="0.25">
      <c r="B266" s="4"/>
      <c r="C266" s="4"/>
      <c r="D266" s="4"/>
      <c r="E266" s="4"/>
    </row>
    <row r="267" spans="2:9" x14ac:dyDescent="0.25">
      <c r="B267" s="554" t="s">
        <v>42</v>
      </c>
      <c r="C267" s="554"/>
      <c r="D267" s="554"/>
      <c r="E267" s="554"/>
    </row>
    <row r="268" spans="2:9" x14ac:dyDescent="0.25">
      <c r="B268" s="584" t="s">
        <v>43</v>
      </c>
      <c r="C268" s="584"/>
      <c r="D268" s="584"/>
      <c r="E268" s="584"/>
    </row>
    <row r="269" spans="2:9" x14ac:dyDescent="0.25">
      <c r="B269" s="22"/>
      <c r="C269" s="139"/>
      <c r="D269" s="139"/>
      <c r="E269" s="139"/>
    </row>
  </sheetData>
  <customSheetViews>
    <customSheetView guid="{F6B49FAF-203A-426E-B1C9-32AE11D2EFF1}" scale="55" showGridLines="0" fitToPage="1" state="hidden" topLeftCell="A86">
      <selection activeCell="A156" sqref="A156"/>
      <pageMargins left="0.7" right="0.7" top="0.75" bottom="0.75" header="0.3" footer="0.3"/>
      <pageSetup scale="16" orientation="portrait" horizontalDpi="200" verticalDpi="200" r:id="rId1"/>
      <headerFooter>
        <oddFooter>&amp;L&amp;"arial,Bold"&amp;10&amp;K3F3F3FUnclassified</oddFooter>
        <evenFooter>&amp;L&amp;"arial,Bold"&amp;10&amp;K3F3F3FUnclassified</evenFooter>
        <firstFooter>&amp;L&amp;"arial,Bold"&amp;10&amp;K3F3F3FUnclassified</firstFooter>
      </headerFooter>
    </customSheetView>
    <customSheetView guid="{EE1B9ABB-D7B1-405E-A356-6F285B44F46A}" scale="55" showGridLines="0" fitToPage="1" state="hidden" topLeftCell="A86">
      <selection activeCell="A156" sqref="A156"/>
      <pageMargins left="0.7" right="0.7" top="0.75" bottom="0.75" header="0.3" footer="0.3"/>
      <pageSetup scale="16" orientation="portrait" horizontalDpi="200" verticalDpi="200" r:id="rId2"/>
      <headerFooter>
        <oddFooter>&amp;L&amp;"arial,Bold"&amp;10&amp;K3F3F3FUnclassified</oddFooter>
        <evenFooter>&amp;L&amp;"arial,Bold"&amp;10&amp;K3F3F3FUnclassified</evenFooter>
        <firstFooter>&amp;L&amp;"arial,Bold"&amp;10&amp;K3F3F3FUnclassified</firstFooter>
      </headerFooter>
    </customSheetView>
    <customSheetView guid="{1E22793F-7D54-4538-BCC1-F3E3EFE1C9A8}" scale="55" showGridLines="0" fitToPage="1" state="hidden" topLeftCell="A86">
      <selection activeCell="A156" sqref="A156"/>
      <pageMargins left="0.7" right="0.7" top="0.75" bottom="0.75" header="0.3" footer="0.3"/>
      <pageSetup scale="16" orientation="portrait" horizontalDpi="200" verticalDpi="200" r:id="rId3"/>
      <headerFooter>
        <oddFooter>&amp;L&amp;"arial,Bold"&amp;10&amp;K3F3F3FUnclassified</oddFooter>
        <evenFooter>&amp;L&amp;"arial,Bold"&amp;10&amp;K3F3F3FUnclassified</evenFooter>
        <firstFooter>&amp;L&amp;"arial,Bold"&amp;10&amp;K3F3F3FUnclassified</firstFooter>
      </headerFooter>
    </customSheetView>
  </customSheetViews>
  <mergeCells count="15">
    <mergeCell ref="B5:F5"/>
    <mergeCell ref="B178:F178"/>
    <mergeCell ref="B179:F179"/>
    <mergeCell ref="H5:K6"/>
    <mergeCell ref="B6:F6"/>
    <mergeCell ref="B45:F45"/>
    <mergeCell ref="B53:F53"/>
    <mergeCell ref="B155:G155"/>
    <mergeCell ref="B91:F91"/>
    <mergeCell ref="B144:F144"/>
    <mergeCell ref="B235:F235"/>
    <mergeCell ref="B267:E267"/>
    <mergeCell ref="B268:E268"/>
    <mergeCell ref="B54:F54"/>
    <mergeCell ref="B263:E263"/>
  </mergeCells>
  <phoneticPr fontId="32" type="noConversion"/>
  <conditionalFormatting sqref="L246">
    <cfRule type="expression" dxfId="0" priority="1">
      <formula>$H$2</formula>
    </cfRule>
  </conditionalFormatting>
  <dataValidations disablePrompts="1" count="1">
    <dataValidation type="list" allowBlank="1" showInputMessage="1" showErrorMessage="1" sqref="A2" xr:uid="{00000000-0002-0000-1600-000000000000}">
      <formula1>#REF!</formula1>
    </dataValidation>
  </dataValidations>
  <pageMargins left="0.7" right="0.7" top="0.75" bottom="0.75" header="0.3" footer="0.3"/>
  <pageSetup scale="16" orientation="portrait" horizontalDpi="200" verticalDpi="200" r:id="rId4"/>
  <headerFooter>
    <oddFooter>&amp;L&amp;"arial,Bold"&amp;10&amp;K3F3F3FUnclassified</oddFooter>
    <evenFooter>&amp;L&amp;"arial,Bold"&amp;10&amp;K3F3F3FUnclassified</evenFooter>
    <firstFooter>&amp;L&amp;"arial,Bold"&amp;10&amp;K3F3F3FUnclassified</first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 published="0" codeName="Sheet31">
    <tabColor theme="3"/>
  </sheetPr>
  <dimension ref="A1:H46"/>
  <sheetViews>
    <sheetView workbookViewId="0">
      <selection activeCell="H26" sqref="H26"/>
    </sheetView>
  </sheetViews>
  <sheetFormatPr defaultColWidth="9.140625" defaultRowHeight="11.25" x14ac:dyDescent="0.2"/>
  <cols>
    <col min="1" max="2" width="19.5703125" style="346" customWidth="1"/>
    <col min="3" max="3" width="28.7109375" style="346" bestFit="1" customWidth="1"/>
    <col min="4" max="4" width="36.5703125" style="346" bestFit="1" customWidth="1"/>
    <col min="5" max="5" width="31.42578125" style="346" bestFit="1" customWidth="1"/>
    <col min="6" max="6" width="36.5703125" style="346" bestFit="1" customWidth="1"/>
    <col min="7" max="7" width="9.140625" style="346"/>
    <col min="8" max="8" width="36.5703125" style="346" bestFit="1" customWidth="1"/>
    <col min="9" max="16384" width="9.140625" style="346"/>
  </cols>
  <sheetData>
    <row r="1" spans="1:7" ht="12.75" customHeight="1" x14ac:dyDescent="0.2">
      <c r="A1" s="608" t="s">
        <v>287</v>
      </c>
      <c r="B1" s="608"/>
      <c r="C1" s="608"/>
      <c r="D1" s="608"/>
      <c r="E1" s="608"/>
      <c r="F1" s="608"/>
    </row>
    <row r="2" spans="1:7" ht="12.75" x14ac:dyDescent="0.2">
      <c r="A2" s="608"/>
      <c r="B2" s="608"/>
      <c r="C2" s="608"/>
      <c r="D2" s="608"/>
      <c r="E2" s="608"/>
      <c r="F2" s="608"/>
    </row>
    <row r="3" spans="1:7" ht="12" thickBot="1" x14ac:dyDescent="0.25">
      <c r="A3" s="609" t="s">
        <v>192</v>
      </c>
      <c r="B3" s="609"/>
      <c r="C3" s="609"/>
      <c r="D3" s="609"/>
      <c r="E3" s="609"/>
      <c r="F3" s="609"/>
    </row>
    <row r="4" spans="1:7" ht="12.75" thickTop="1" thickBot="1" x14ac:dyDescent="0.25">
      <c r="A4" s="610" t="s">
        <v>318</v>
      </c>
      <c r="B4" s="610"/>
      <c r="C4" s="610"/>
      <c r="D4" s="610"/>
      <c r="E4" s="610"/>
      <c r="F4" s="610"/>
    </row>
    <row r="5" spans="1:7" ht="12" thickTop="1" x14ac:dyDescent="0.2">
      <c r="A5" s="611"/>
      <c r="B5" s="611"/>
      <c r="C5" s="611"/>
      <c r="D5" s="611"/>
      <c r="E5" s="611"/>
      <c r="F5" s="611"/>
      <c r="G5" s="611"/>
    </row>
    <row r="6" spans="1:7" ht="12" thickBot="1" x14ac:dyDescent="0.25">
      <c r="A6" s="612" t="s">
        <v>288</v>
      </c>
      <c r="B6" s="612"/>
      <c r="C6" s="612"/>
      <c r="D6" s="612"/>
      <c r="E6" s="612"/>
      <c r="F6" s="612"/>
      <c r="G6" s="612"/>
    </row>
    <row r="7" spans="1:7" ht="21.75" thickBot="1" x14ac:dyDescent="0.25">
      <c r="A7" s="347"/>
      <c r="B7" s="348"/>
      <c r="C7" s="362" t="s">
        <v>188</v>
      </c>
      <c r="D7" s="362" t="s">
        <v>189</v>
      </c>
      <c r="E7" s="362" t="s">
        <v>235</v>
      </c>
      <c r="F7" s="363" t="s">
        <v>234</v>
      </c>
    </row>
    <row r="8" spans="1:7" ht="12" thickBot="1" x14ac:dyDescent="0.25">
      <c r="A8" s="349"/>
      <c r="B8" s="350"/>
      <c r="C8" s="351" t="s">
        <v>294</v>
      </c>
      <c r="D8" s="351" t="s">
        <v>294</v>
      </c>
      <c r="E8" s="351" t="s">
        <v>294</v>
      </c>
      <c r="F8" s="352" t="s">
        <v>294</v>
      </c>
    </row>
    <row r="9" spans="1:7" ht="12" thickBot="1" x14ac:dyDescent="0.25">
      <c r="A9" s="599" t="s">
        <v>69</v>
      </c>
      <c r="B9" s="600"/>
      <c r="C9" s="353">
        <v>-109.07470904</v>
      </c>
      <c r="D9" s="353">
        <v>-65.801402100000004</v>
      </c>
      <c r="E9" s="353">
        <v>5.4044867400000003</v>
      </c>
      <c r="F9" s="355">
        <v>95.842150629999907</v>
      </c>
    </row>
    <row r="10" spans="1:7" ht="12" thickBot="1" x14ac:dyDescent="0.25">
      <c r="A10" s="601" t="s">
        <v>63</v>
      </c>
      <c r="B10" s="602"/>
      <c r="C10" s="353">
        <v>-110.496663689999</v>
      </c>
      <c r="D10" s="353">
        <v>-74.122110109999994</v>
      </c>
      <c r="E10" s="353">
        <v>5.4044867400000003</v>
      </c>
      <c r="F10" s="355">
        <v>95.84211234</v>
      </c>
    </row>
    <row r="11" spans="1:7" ht="12" thickBot="1" x14ac:dyDescent="0.25">
      <c r="A11" s="603" t="s">
        <v>57</v>
      </c>
      <c r="B11" s="604"/>
      <c r="C11" s="353">
        <v>-124.89600412999999</v>
      </c>
      <c r="D11" s="353">
        <v>-177.55734156</v>
      </c>
      <c r="E11" s="353">
        <v>5.3620441899999998</v>
      </c>
      <c r="F11" s="355">
        <v>88.168802079999907</v>
      </c>
    </row>
    <row r="12" spans="1:7" ht="12" thickBot="1" x14ac:dyDescent="0.25">
      <c r="A12" s="597" t="s">
        <v>51</v>
      </c>
      <c r="B12" s="598"/>
      <c r="C12" s="353">
        <v>-2047.84278591</v>
      </c>
      <c r="D12" s="353">
        <v>-3344.9273498699999</v>
      </c>
      <c r="E12" s="353">
        <v>-15.698413629999999</v>
      </c>
      <c r="F12" s="355">
        <v>-1666.3313828399901</v>
      </c>
    </row>
    <row r="13" spans="1:7" ht="12" thickBot="1" x14ac:dyDescent="0.25">
      <c r="A13" s="605" t="s">
        <v>44</v>
      </c>
      <c r="B13" s="606"/>
      <c r="C13" s="353">
        <v>-1997.4319434700001</v>
      </c>
      <c r="D13" s="353">
        <v>-2871.9662954199998</v>
      </c>
      <c r="E13" s="354"/>
      <c r="F13" s="355">
        <v>0</v>
      </c>
    </row>
    <row r="14" spans="1:7" ht="12" thickBot="1" x14ac:dyDescent="0.25">
      <c r="A14" s="605" t="s">
        <v>45</v>
      </c>
      <c r="B14" s="606"/>
      <c r="C14" s="353">
        <v>-31.967500019999999</v>
      </c>
      <c r="D14" s="353">
        <v>-9.8092400000000008</v>
      </c>
      <c r="E14" s="354"/>
      <c r="F14" s="364"/>
    </row>
    <row r="15" spans="1:7" ht="12" thickBot="1" x14ac:dyDescent="0.25">
      <c r="A15" s="605" t="s">
        <v>46</v>
      </c>
      <c r="B15" s="606"/>
      <c r="C15" s="353">
        <v>-6.3253199999999996E-2</v>
      </c>
      <c r="D15" s="353">
        <v>-4.1261817599999997</v>
      </c>
      <c r="E15" s="353">
        <v>0</v>
      </c>
      <c r="F15" s="355">
        <v>0</v>
      </c>
    </row>
    <row r="16" spans="1:7" ht="12" thickBot="1" x14ac:dyDescent="0.25">
      <c r="A16" s="605" t="s">
        <v>47</v>
      </c>
      <c r="B16" s="606"/>
      <c r="C16" s="353">
        <v>-10.638896839999999</v>
      </c>
      <c r="D16" s="353">
        <v>-225.69405157</v>
      </c>
      <c r="E16" s="353">
        <v>-13.601461240000001</v>
      </c>
      <c r="F16" s="355">
        <v>-244.85540609</v>
      </c>
    </row>
    <row r="17" spans="1:6" ht="12" thickBot="1" x14ac:dyDescent="0.25">
      <c r="A17" s="605" t="s">
        <v>48</v>
      </c>
      <c r="B17" s="606"/>
      <c r="C17" s="353">
        <v>-6.7546584000000003</v>
      </c>
      <c r="D17" s="353">
        <v>-154.4963621</v>
      </c>
      <c r="E17" s="353">
        <v>-1.0693853600000001</v>
      </c>
      <c r="F17" s="355">
        <v>-271.336592</v>
      </c>
    </row>
    <row r="18" spans="1:6" ht="12" thickBot="1" x14ac:dyDescent="0.25">
      <c r="A18" s="605" t="s">
        <v>49</v>
      </c>
      <c r="B18" s="606"/>
      <c r="C18" s="353">
        <v>-0.12121357000000001</v>
      </c>
      <c r="D18" s="353">
        <v>-0.37390292000000003</v>
      </c>
      <c r="E18" s="354"/>
      <c r="F18" s="364"/>
    </row>
    <row r="19" spans="1:6" ht="12" thickBot="1" x14ac:dyDescent="0.25">
      <c r="A19" s="605" t="s">
        <v>50</v>
      </c>
      <c r="B19" s="606"/>
      <c r="C19" s="353">
        <v>-0.86532041000000004</v>
      </c>
      <c r="D19" s="353">
        <v>-78.461316099999905</v>
      </c>
      <c r="E19" s="353">
        <v>-1.0275670299999999</v>
      </c>
      <c r="F19" s="355">
        <v>-1150.1393847500001</v>
      </c>
    </row>
    <row r="20" spans="1:6" ht="12" thickBot="1" x14ac:dyDescent="0.25">
      <c r="A20" s="597" t="s">
        <v>56</v>
      </c>
      <c r="B20" s="598"/>
      <c r="C20" s="353">
        <v>1922.94678178</v>
      </c>
      <c r="D20" s="353">
        <v>3167.3700083099998</v>
      </c>
      <c r="E20" s="353">
        <v>21.06045782</v>
      </c>
      <c r="F20" s="355">
        <v>1754.50018492</v>
      </c>
    </row>
    <row r="21" spans="1:6" ht="12" thickBot="1" x14ac:dyDescent="0.25">
      <c r="A21" s="605" t="s">
        <v>52</v>
      </c>
      <c r="B21" s="606"/>
      <c r="C21" s="353">
        <v>420.37803466000003</v>
      </c>
      <c r="D21" s="353">
        <v>246.30375878999999</v>
      </c>
      <c r="E21" s="353">
        <v>0</v>
      </c>
      <c r="F21" s="355">
        <v>0</v>
      </c>
    </row>
    <row r="22" spans="1:6" ht="12" thickBot="1" x14ac:dyDescent="0.25">
      <c r="A22" s="605" t="s">
        <v>161</v>
      </c>
      <c r="B22" s="606"/>
      <c r="C22" s="353">
        <v>17.917191219999999</v>
      </c>
      <c r="D22" s="353">
        <v>320.52360646</v>
      </c>
      <c r="E22" s="354"/>
      <c r="F22" s="364"/>
    </row>
    <row r="23" spans="1:6" ht="12" thickBot="1" x14ac:dyDescent="0.25">
      <c r="A23" s="605" t="s">
        <v>162</v>
      </c>
      <c r="B23" s="606"/>
      <c r="C23" s="353">
        <v>0.73627807999999995</v>
      </c>
      <c r="D23" s="353">
        <v>65.599831440000003</v>
      </c>
      <c r="E23" s="354"/>
      <c r="F23" s="355">
        <v>16.232399000000001</v>
      </c>
    </row>
    <row r="24" spans="1:6" ht="12" thickBot="1" x14ac:dyDescent="0.25">
      <c r="A24" s="605" t="s">
        <v>53</v>
      </c>
      <c r="B24" s="606"/>
      <c r="C24" s="353">
        <v>382.74870851999998</v>
      </c>
      <c r="D24" s="353">
        <v>1215.53425844</v>
      </c>
      <c r="E24" s="353">
        <v>5.4528310000000003E-2</v>
      </c>
      <c r="F24" s="355">
        <v>271.53060068000002</v>
      </c>
    </row>
    <row r="25" spans="1:6" ht="12" thickBot="1" x14ac:dyDescent="0.25">
      <c r="A25" s="605" t="s">
        <v>54</v>
      </c>
      <c r="B25" s="606"/>
      <c r="C25" s="353">
        <v>30.07911</v>
      </c>
      <c r="D25" s="353">
        <v>40.089240490000002</v>
      </c>
      <c r="E25" s="354"/>
      <c r="F25" s="364"/>
    </row>
    <row r="26" spans="1:6" ht="12" thickBot="1" x14ac:dyDescent="0.25">
      <c r="A26" s="605" t="s">
        <v>232</v>
      </c>
      <c r="B26" s="606"/>
      <c r="C26" s="354"/>
      <c r="D26" s="354"/>
      <c r="E26" s="353">
        <v>20.559728719999999</v>
      </c>
      <c r="F26" s="355">
        <v>1466.7371852399999</v>
      </c>
    </row>
    <row r="27" spans="1:6" ht="12" thickBot="1" x14ac:dyDescent="0.25">
      <c r="A27" s="605" t="s">
        <v>55</v>
      </c>
      <c r="B27" s="606"/>
      <c r="C27" s="353">
        <v>1071.0874592999901</v>
      </c>
      <c r="D27" s="353">
        <v>1279.3193126900001</v>
      </c>
      <c r="E27" s="353">
        <v>0.44620079000000001</v>
      </c>
      <c r="F27" s="355">
        <v>0</v>
      </c>
    </row>
    <row r="28" spans="1:6" ht="12" thickBot="1" x14ac:dyDescent="0.25">
      <c r="A28" s="603" t="s">
        <v>233</v>
      </c>
      <c r="B28" s="604"/>
      <c r="C28" s="353">
        <v>14.39934044</v>
      </c>
      <c r="D28" s="353">
        <v>103.43523145</v>
      </c>
      <c r="E28" s="353">
        <v>4.2442550000000002E-2</v>
      </c>
      <c r="F28" s="355">
        <v>7.67331026</v>
      </c>
    </row>
    <row r="29" spans="1:6" ht="12" thickBot="1" x14ac:dyDescent="0.25">
      <c r="A29" s="597" t="s">
        <v>62</v>
      </c>
      <c r="B29" s="598"/>
      <c r="C29" s="353">
        <v>14.39934044</v>
      </c>
      <c r="D29" s="353">
        <v>103.43523145</v>
      </c>
      <c r="E29" s="353">
        <v>4.2442550000000002E-2</v>
      </c>
      <c r="F29" s="355">
        <v>7.67331026</v>
      </c>
    </row>
    <row r="30" spans="1:6" ht="12" thickBot="1" x14ac:dyDescent="0.25">
      <c r="A30" s="605" t="s">
        <v>58</v>
      </c>
      <c r="B30" s="606"/>
      <c r="C30" s="353">
        <v>12.317082109999999</v>
      </c>
      <c r="D30" s="353">
        <v>100.69997262</v>
      </c>
      <c r="E30" s="353">
        <v>-5.2654819999999998E-2</v>
      </c>
      <c r="F30" s="355">
        <v>0</v>
      </c>
    </row>
    <row r="31" spans="1:6" ht="12" thickBot="1" x14ac:dyDescent="0.25">
      <c r="A31" s="605" t="s">
        <v>60</v>
      </c>
      <c r="B31" s="606"/>
      <c r="C31" s="353">
        <v>3.8132739999999998E-2</v>
      </c>
      <c r="D31" s="353">
        <v>-2.1264299999999999E-3</v>
      </c>
      <c r="E31" s="353">
        <v>9.5097370000000001E-2</v>
      </c>
      <c r="F31" s="355">
        <v>7.67331026</v>
      </c>
    </row>
    <row r="32" spans="1:6" ht="12" thickBot="1" x14ac:dyDescent="0.25">
      <c r="A32" s="605" t="s">
        <v>61</v>
      </c>
      <c r="B32" s="606"/>
      <c r="C32" s="353">
        <v>2.0441255900000002</v>
      </c>
      <c r="D32" s="353">
        <v>2.7373852599999999</v>
      </c>
      <c r="E32" s="354"/>
      <c r="F32" s="364"/>
    </row>
    <row r="33" spans="1:8" ht="12" thickBot="1" x14ac:dyDescent="0.25">
      <c r="A33" s="601" t="s">
        <v>194</v>
      </c>
      <c r="B33" s="602"/>
      <c r="C33" s="353">
        <v>1.42195465</v>
      </c>
      <c r="D33" s="353">
        <v>8.3207080100000006</v>
      </c>
      <c r="E33" s="353">
        <v>0</v>
      </c>
      <c r="F33" s="355">
        <v>3.8290000000000001E-5</v>
      </c>
    </row>
    <row r="34" spans="1:8" ht="12" thickBot="1" x14ac:dyDescent="0.25">
      <c r="A34" s="603" t="s">
        <v>195</v>
      </c>
      <c r="B34" s="604"/>
      <c r="C34" s="353">
        <v>1.42195465</v>
      </c>
      <c r="D34" s="353">
        <v>8.3207080100000006</v>
      </c>
      <c r="E34" s="353">
        <v>0</v>
      </c>
      <c r="F34" s="355">
        <v>3.8290000000000001E-5</v>
      </c>
    </row>
    <row r="35" spans="1:8" ht="12" thickBot="1" x14ac:dyDescent="0.25">
      <c r="A35" s="597" t="s">
        <v>68</v>
      </c>
      <c r="B35" s="598"/>
      <c r="C35" s="353">
        <v>1.42195465</v>
      </c>
      <c r="D35" s="353">
        <v>8.3207080100000006</v>
      </c>
      <c r="E35" s="353">
        <v>0</v>
      </c>
      <c r="F35" s="355">
        <v>3.8290000000000001E-5</v>
      </c>
    </row>
    <row r="36" spans="1:8" ht="12" thickBot="1" x14ac:dyDescent="0.25">
      <c r="A36" s="605" t="s">
        <v>64</v>
      </c>
      <c r="B36" s="606"/>
      <c r="C36" s="353">
        <v>-0.31805499999999998</v>
      </c>
      <c r="D36" s="353">
        <v>8.4350134600000004</v>
      </c>
      <c r="E36" s="354"/>
      <c r="F36" s="364"/>
    </row>
    <row r="37" spans="1:8" ht="12" thickBot="1" x14ac:dyDescent="0.25">
      <c r="A37" s="605" t="s">
        <v>65</v>
      </c>
      <c r="B37" s="606"/>
      <c r="C37" s="353">
        <v>1.1385010499999999</v>
      </c>
      <c r="D37" s="353">
        <v>-2.6706000000000001E-4</v>
      </c>
      <c r="E37" s="354"/>
      <c r="F37" s="364"/>
    </row>
    <row r="38" spans="1:8" ht="12" thickBot="1" x14ac:dyDescent="0.25">
      <c r="A38" s="605" t="s">
        <v>66</v>
      </c>
      <c r="B38" s="606"/>
      <c r="C38" s="353">
        <v>0.1490716</v>
      </c>
      <c r="D38" s="354"/>
      <c r="E38" s="354"/>
      <c r="F38" s="364"/>
    </row>
    <row r="39" spans="1:8" ht="12" thickBot="1" x14ac:dyDescent="0.25">
      <c r="A39" s="605" t="s">
        <v>67</v>
      </c>
      <c r="B39" s="606"/>
      <c r="C39" s="356">
        <v>0.45243699999999998</v>
      </c>
      <c r="D39" s="356">
        <v>-0.11403839</v>
      </c>
      <c r="E39" s="356">
        <v>0</v>
      </c>
      <c r="F39" s="358">
        <v>3.8290000000000001E-5</v>
      </c>
    </row>
    <row r="40" spans="1:8" x14ac:dyDescent="0.2">
      <c r="A40" s="607"/>
      <c r="B40" s="607"/>
      <c r="C40" s="607"/>
      <c r="D40" s="607"/>
      <c r="E40" s="607"/>
      <c r="F40" s="607"/>
      <c r="G40" s="607"/>
      <c r="H40" s="467"/>
    </row>
    <row r="41" spans="1:8" x14ac:dyDescent="0.2">
      <c r="H41" s="467"/>
    </row>
    <row r="42" spans="1:8" ht="22.5" x14ac:dyDescent="0.2">
      <c r="H42" s="468" t="s">
        <v>289</v>
      </c>
    </row>
    <row r="43" spans="1:8" ht="22.5" x14ac:dyDescent="0.2">
      <c r="H43" s="468" t="s">
        <v>302</v>
      </c>
    </row>
    <row r="44" spans="1:8" ht="22.5" x14ac:dyDescent="0.2">
      <c r="H44" s="468" t="s">
        <v>291</v>
      </c>
    </row>
    <row r="45" spans="1:8" ht="22.5" x14ac:dyDescent="0.2">
      <c r="H45" s="468" t="s">
        <v>292</v>
      </c>
    </row>
    <row r="46" spans="1:8" ht="22.5" x14ac:dyDescent="0.2">
      <c r="H46" s="468" t="s">
        <v>293</v>
      </c>
    </row>
  </sheetData>
  <customSheetViews>
    <customSheetView guid="{F6B49FAF-203A-426E-B1C9-32AE11D2EFF1}">
      <selection activeCell="A18" sqref="A18:B18"/>
      <pageMargins left="0.7" right="0.7" top="0.75" bottom="0.75" header="0.3" footer="0.3"/>
      <pageSetup orientation="portrait" horizontalDpi="200" verticalDpi="200" r:id="rId1"/>
      <headerFooter>
        <oddFooter>&amp;L&amp;"arial,Bold"&amp;10&amp;K3F3F3FUnclassified</oddFooter>
        <evenFooter>&amp;L&amp;"arial,Bold"&amp;10&amp;K3F3F3FUnclassified</evenFooter>
        <firstFooter>&amp;L&amp;"arial,Bold"&amp;10&amp;K3F3F3FUnclassified</firstFooter>
      </headerFooter>
    </customSheetView>
    <customSheetView guid="{EE1B9ABB-D7B1-405E-A356-6F285B44F46A}">
      <selection activeCell="A18" sqref="A18:B18"/>
      <pageMargins left="0.7" right="0.7" top="0.75" bottom="0.75" header="0.3" footer="0.3"/>
      <pageSetup orientation="portrait" horizontalDpi="200" verticalDpi="200" r:id="rId2"/>
      <headerFooter>
        <oddFooter>&amp;L&amp;"arial,Bold"&amp;10&amp;K3F3F3FUnclassified</oddFooter>
        <evenFooter>&amp;L&amp;"arial,Bold"&amp;10&amp;K3F3F3FUnclassified</evenFooter>
        <firstFooter>&amp;L&amp;"arial,Bold"&amp;10&amp;K3F3F3FUnclassified</firstFooter>
      </headerFooter>
    </customSheetView>
    <customSheetView guid="{1E22793F-7D54-4538-BCC1-F3E3EFE1C9A8}">
      <selection activeCell="A18" sqref="A18:B18"/>
      <pageMargins left="0.7" right="0.7" top="0.75" bottom="0.75" header="0.3" footer="0.3"/>
      <pageSetup orientation="portrait" horizontalDpi="200" verticalDpi="200" r:id="rId3"/>
      <headerFooter>
        <oddFooter>&amp;L&amp;"arial,Bold"&amp;10&amp;K3F3F3FUnclassified</oddFooter>
        <evenFooter>&amp;L&amp;"arial,Bold"&amp;10&amp;K3F3F3FUnclassified</evenFooter>
        <firstFooter>&amp;L&amp;"arial,Bold"&amp;10&amp;K3F3F3FUnclassified</firstFooter>
      </headerFooter>
    </customSheetView>
  </customSheetViews>
  <mergeCells count="38">
    <mergeCell ref="A40:G40"/>
    <mergeCell ref="A1:F1"/>
    <mergeCell ref="A2:F2"/>
    <mergeCell ref="A3:F3"/>
    <mergeCell ref="A4:F4"/>
    <mergeCell ref="A5:G5"/>
    <mergeCell ref="A6:G6"/>
    <mergeCell ref="A39:B39"/>
    <mergeCell ref="A33:B33"/>
    <mergeCell ref="A34:B34"/>
    <mergeCell ref="A35:B35"/>
    <mergeCell ref="A36:B36"/>
    <mergeCell ref="A37:B37"/>
    <mergeCell ref="A38:B38"/>
    <mergeCell ref="A27:B27"/>
    <mergeCell ref="A28:B28"/>
    <mergeCell ref="A29:B29"/>
    <mergeCell ref="A30:B30"/>
    <mergeCell ref="A31:B31"/>
    <mergeCell ref="A32:B32"/>
    <mergeCell ref="A21:B21"/>
    <mergeCell ref="A22:B22"/>
    <mergeCell ref="A23:B23"/>
    <mergeCell ref="A24:B24"/>
    <mergeCell ref="A25:B25"/>
    <mergeCell ref="A26:B26"/>
    <mergeCell ref="A20:B20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</mergeCells>
  <pageMargins left="0.7" right="0.7" top="0.75" bottom="0.75" header="0.3" footer="0.3"/>
  <pageSetup orientation="portrait" horizontalDpi="200" verticalDpi="200" r:id="rId4"/>
  <headerFooter>
    <oddFooter>&amp;L&amp;"arial,Bold"&amp;10&amp;K3F3F3FUnclassified</oddFooter>
    <evenFooter>&amp;L&amp;"arial,Bold"&amp;10&amp;K3F3F3FUnclassified</evenFooter>
    <firstFooter>&amp;L&amp;"arial,Bold"&amp;10&amp;K3F3F3FUnclassified</firstFooter>
  </headerFooter>
  <drawing r:id="rId5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 published="0" codeName="Sheet32">
    <tabColor theme="3"/>
  </sheetPr>
  <dimension ref="A1:H50"/>
  <sheetViews>
    <sheetView workbookViewId="0">
      <selection activeCell="H26" sqref="H26"/>
    </sheetView>
  </sheetViews>
  <sheetFormatPr defaultColWidth="9.140625" defaultRowHeight="11.25" x14ac:dyDescent="0.2"/>
  <cols>
    <col min="1" max="2" width="19.5703125" style="442" customWidth="1"/>
    <col min="3" max="3" width="28.7109375" style="442" bestFit="1" customWidth="1"/>
    <col min="4" max="4" width="36.5703125" style="442" bestFit="1" customWidth="1"/>
    <col min="5" max="5" width="31.42578125" style="442" bestFit="1" customWidth="1"/>
    <col min="6" max="6" width="36.5703125" style="442" bestFit="1" customWidth="1"/>
    <col min="7" max="7" width="9.140625" style="442"/>
    <col min="8" max="8" width="36.5703125" style="442" bestFit="1" customWidth="1"/>
    <col min="9" max="16384" width="9.140625" style="442"/>
  </cols>
  <sheetData>
    <row r="1" spans="1:7" ht="12.75" customHeight="1" x14ac:dyDescent="0.2">
      <c r="A1" s="474" t="s">
        <v>281</v>
      </c>
      <c r="B1" s="474"/>
      <c r="C1" s="474"/>
      <c r="D1" s="474"/>
      <c r="E1" s="474"/>
      <c r="F1" s="474"/>
    </row>
    <row r="2" spans="1:7" ht="12.75" x14ac:dyDescent="0.2">
      <c r="A2" s="474"/>
      <c r="B2" s="474"/>
      <c r="C2" s="474"/>
      <c r="D2" s="474"/>
      <c r="E2" s="474"/>
      <c r="F2" s="474"/>
    </row>
    <row r="3" spans="1:7" ht="12" thickBot="1" x14ac:dyDescent="0.25">
      <c r="A3" s="475" t="s">
        <v>192</v>
      </c>
      <c r="B3" s="475"/>
      <c r="C3" s="475"/>
      <c r="D3" s="475"/>
      <c r="E3" s="475"/>
      <c r="F3" s="475"/>
    </row>
    <row r="4" spans="1:7" ht="12.75" thickTop="1" thickBot="1" x14ac:dyDescent="0.25">
      <c r="A4" s="441" t="s">
        <v>317</v>
      </c>
      <c r="B4" s="441"/>
      <c r="C4" s="441"/>
      <c r="D4" s="441"/>
      <c r="E4" s="441"/>
      <c r="F4" s="441"/>
    </row>
    <row r="5" spans="1:7" ht="12" thickTop="1" x14ac:dyDescent="0.2">
      <c r="A5" s="443"/>
      <c r="B5" s="443"/>
      <c r="C5" s="443"/>
      <c r="D5" s="443"/>
      <c r="E5" s="443"/>
      <c r="F5" s="443"/>
      <c r="G5" s="443"/>
    </row>
    <row r="6" spans="1:7" ht="12" thickBot="1" x14ac:dyDescent="0.25">
      <c r="A6" s="444" t="s">
        <v>288</v>
      </c>
      <c r="B6" s="444"/>
      <c r="C6" s="444"/>
      <c r="D6" s="444"/>
      <c r="E6" s="444"/>
      <c r="F6" s="444"/>
      <c r="G6" s="444"/>
    </row>
    <row r="7" spans="1:7" ht="12" thickBot="1" x14ac:dyDescent="0.25">
      <c r="A7" s="445"/>
      <c r="B7" s="446"/>
      <c r="C7" s="469" t="s">
        <v>188</v>
      </c>
      <c r="D7" s="469" t="s">
        <v>189</v>
      </c>
      <c r="E7" s="469" t="s">
        <v>235</v>
      </c>
      <c r="F7" s="470" t="s">
        <v>234</v>
      </c>
    </row>
    <row r="8" spans="1:7" ht="12" thickBot="1" x14ac:dyDescent="0.25">
      <c r="A8" s="447"/>
      <c r="B8" s="448"/>
      <c r="C8" s="449" t="s">
        <v>294</v>
      </c>
      <c r="D8" s="449" t="s">
        <v>294</v>
      </c>
      <c r="E8" s="449" t="s">
        <v>294</v>
      </c>
      <c r="F8" s="450" t="s">
        <v>294</v>
      </c>
    </row>
    <row r="9" spans="1:7" ht="12" thickBot="1" x14ac:dyDescent="0.25">
      <c r="A9" s="451" t="s">
        <v>196</v>
      </c>
      <c r="B9" s="452"/>
      <c r="C9" s="453">
        <v>0</v>
      </c>
      <c r="D9" s="453">
        <v>0</v>
      </c>
      <c r="E9" s="453">
        <v>0</v>
      </c>
      <c r="F9" s="454">
        <v>0</v>
      </c>
    </row>
    <row r="10" spans="1:7" ht="12" thickBot="1" x14ac:dyDescent="0.25">
      <c r="A10" s="455" t="s">
        <v>186</v>
      </c>
      <c r="B10" s="456"/>
      <c r="C10" s="453">
        <v>5.5551646200000002</v>
      </c>
      <c r="D10" s="453">
        <v>961.06096481999998</v>
      </c>
      <c r="E10" s="453">
        <v>-0.50386147999999997</v>
      </c>
      <c r="F10" s="454">
        <v>-2.7005655800000001</v>
      </c>
    </row>
    <row r="11" spans="1:7" ht="12" thickBot="1" x14ac:dyDescent="0.25">
      <c r="A11" s="455" t="s">
        <v>174</v>
      </c>
      <c r="B11" s="456"/>
      <c r="C11" s="453">
        <v>10.322066299999999</v>
      </c>
      <c r="D11" s="453">
        <v>1365.7325949999999</v>
      </c>
      <c r="E11" s="453">
        <v>-0.57827174999999997</v>
      </c>
      <c r="F11" s="454">
        <v>65.993718909999998</v>
      </c>
    </row>
    <row r="12" spans="1:7" ht="12" thickBot="1" x14ac:dyDescent="0.25">
      <c r="A12" s="455" t="s">
        <v>167</v>
      </c>
      <c r="B12" s="456"/>
      <c r="C12" s="453">
        <v>-1981.1884083699999</v>
      </c>
      <c r="D12" s="453">
        <v>-1604.4829875299999</v>
      </c>
      <c r="E12" s="453">
        <v>-16.031544520000001</v>
      </c>
      <c r="F12" s="454">
        <v>-1676.9168845300001</v>
      </c>
    </row>
    <row r="13" spans="1:7" ht="12" thickBot="1" x14ac:dyDescent="0.25">
      <c r="A13" s="455" t="s">
        <v>160</v>
      </c>
      <c r="B13" s="456"/>
      <c r="C13" s="453">
        <v>-1968.64619284999</v>
      </c>
      <c r="D13" s="453">
        <v>-1135.27613836</v>
      </c>
      <c r="E13" s="453">
        <v>-1.0012110000000001</v>
      </c>
      <c r="F13" s="454">
        <v>-271.975202639999</v>
      </c>
    </row>
    <row r="14" spans="1:7" ht="12" thickBot="1" x14ac:dyDescent="0.25">
      <c r="A14" s="455" t="s">
        <v>212</v>
      </c>
      <c r="B14" s="456"/>
      <c r="C14" s="453">
        <v>-7.1351899999999997</v>
      </c>
      <c r="D14" s="453">
        <v>-433.44786267000001</v>
      </c>
      <c r="E14" s="453">
        <v>-13.669635599999999</v>
      </c>
      <c r="F14" s="454">
        <v>-1380.1169279799999</v>
      </c>
    </row>
    <row r="15" spans="1:7" ht="12" thickBot="1" x14ac:dyDescent="0.25">
      <c r="A15" s="455" t="s">
        <v>163</v>
      </c>
      <c r="B15" s="456"/>
      <c r="C15" s="453">
        <v>2.0920238599999998</v>
      </c>
      <c r="D15" s="453">
        <v>3.4346784299999999</v>
      </c>
      <c r="E15" s="453">
        <v>0</v>
      </c>
      <c r="F15" s="454">
        <v>2.6400000000000001E-6</v>
      </c>
    </row>
    <row r="16" spans="1:7" ht="12" thickBot="1" x14ac:dyDescent="0.25">
      <c r="A16" s="455" t="s">
        <v>164</v>
      </c>
      <c r="B16" s="456"/>
      <c r="C16" s="453">
        <v>-7.1388199999999999E-2</v>
      </c>
      <c r="D16" s="453">
        <v>-4.0395218599999998</v>
      </c>
      <c r="E16" s="453">
        <v>0</v>
      </c>
      <c r="F16" s="454">
        <v>0</v>
      </c>
    </row>
    <row r="17" spans="1:6" ht="12" thickBot="1" x14ac:dyDescent="0.25">
      <c r="A17" s="455" t="s">
        <v>165</v>
      </c>
      <c r="B17" s="456"/>
      <c r="C17" s="453">
        <v>-0.1206</v>
      </c>
      <c r="D17" s="361"/>
      <c r="E17" s="361"/>
      <c r="F17" s="471"/>
    </row>
    <row r="18" spans="1:6" ht="12" thickBot="1" x14ac:dyDescent="0.25">
      <c r="A18" s="455" t="s">
        <v>166</v>
      </c>
      <c r="B18" s="456"/>
      <c r="C18" s="453">
        <v>-7.3070611799999998</v>
      </c>
      <c r="D18" s="453">
        <v>-35.154143070000003</v>
      </c>
      <c r="E18" s="453">
        <v>-1.36069792</v>
      </c>
      <c r="F18" s="454">
        <v>-24.82475655</v>
      </c>
    </row>
    <row r="19" spans="1:6" ht="12" thickBot="1" x14ac:dyDescent="0.25">
      <c r="A19" s="455" t="s">
        <v>173</v>
      </c>
      <c r="B19" s="456"/>
      <c r="C19" s="453">
        <v>1991.5104746699999</v>
      </c>
      <c r="D19" s="453">
        <v>2970.2155825300001</v>
      </c>
      <c r="E19" s="453">
        <v>15.45327277</v>
      </c>
      <c r="F19" s="454">
        <v>1742.9106034399999</v>
      </c>
    </row>
    <row r="20" spans="1:6" ht="12" thickBot="1" x14ac:dyDescent="0.25">
      <c r="A20" s="455" t="s">
        <v>168</v>
      </c>
      <c r="B20" s="456"/>
      <c r="C20" s="453">
        <v>382.74870851999998</v>
      </c>
      <c r="D20" s="453">
        <v>1234.8850866499999</v>
      </c>
      <c r="E20" s="453">
        <v>5.4528310000000003E-2</v>
      </c>
      <c r="F20" s="454">
        <v>271.53060068000002</v>
      </c>
    </row>
    <row r="21" spans="1:6" ht="12" thickBot="1" x14ac:dyDescent="0.25">
      <c r="A21" s="455" t="s">
        <v>169</v>
      </c>
      <c r="B21" s="456"/>
      <c r="C21" s="453">
        <v>1577.9457160699999</v>
      </c>
      <c r="D21" s="453">
        <v>1628.5517604700001</v>
      </c>
      <c r="E21" s="453">
        <v>-5.1609842600000002</v>
      </c>
      <c r="F21" s="454">
        <v>5.7458283400000001</v>
      </c>
    </row>
    <row r="22" spans="1:6" ht="12" thickBot="1" x14ac:dyDescent="0.25">
      <c r="A22" s="455" t="s">
        <v>170</v>
      </c>
      <c r="B22" s="456"/>
      <c r="C22" s="453">
        <v>6.6200000000000005E-4</v>
      </c>
      <c r="D22" s="453">
        <v>0.96405355999999998</v>
      </c>
      <c r="E22" s="361"/>
      <c r="F22" s="454">
        <v>-1.1030108199999999</v>
      </c>
    </row>
    <row r="23" spans="1:6" ht="12" thickBot="1" x14ac:dyDescent="0.25">
      <c r="A23" s="455" t="s">
        <v>171</v>
      </c>
      <c r="B23" s="456"/>
      <c r="C23" s="453">
        <v>30.07911</v>
      </c>
      <c r="D23" s="453">
        <v>40.089240490000002</v>
      </c>
      <c r="E23" s="361"/>
      <c r="F23" s="471"/>
    </row>
    <row r="24" spans="1:6" ht="12" thickBot="1" x14ac:dyDescent="0.25">
      <c r="A24" s="455" t="s">
        <v>172</v>
      </c>
      <c r="B24" s="456"/>
      <c r="C24" s="453">
        <v>0.73627807999999995</v>
      </c>
      <c r="D24" s="453">
        <v>65.725441360000005</v>
      </c>
      <c r="E24" s="361"/>
      <c r="F24" s="471"/>
    </row>
    <row r="25" spans="1:6" ht="12" thickBot="1" x14ac:dyDescent="0.25">
      <c r="A25" s="455" t="s">
        <v>236</v>
      </c>
      <c r="B25" s="456"/>
      <c r="C25" s="361"/>
      <c r="D25" s="361"/>
      <c r="E25" s="453">
        <v>20.559728719999999</v>
      </c>
      <c r="F25" s="454">
        <v>1466.7371852399999</v>
      </c>
    </row>
    <row r="26" spans="1:6" ht="12" thickBot="1" x14ac:dyDescent="0.25">
      <c r="A26" s="455" t="s">
        <v>180</v>
      </c>
      <c r="B26" s="456"/>
      <c r="C26" s="453">
        <v>34.407965679999997</v>
      </c>
      <c r="D26" s="453">
        <v>897.71692059999998</v>
      </c>
      <c r="E26" s="453">
        <v>-2.6859180899999999</v>
      </c>
      <c r="F26" s="454">
        <v>254.40135487000001</v>
      </c>
    </row>
    <row r="27" spans="1:6" ht="12" thickBot="1" x14ac:dyDescent="0.25">
      <c r="A27" s="455" t="s">
        <v>197</v>
      </c>
      <c r="B27" s="456"/>
      <c r="C27" s="453">
        <v>34.407965679999997</v>
      </c>
      <c r="D27" s="453">
        <v>897.71692059999998</v>
      </c>
      <c r="E27" s="453">
        <v>-2.6859180899999999</v>
      </c>
      <c r="F27" s="454">
        <v>254.40135487000001</v>
      </c>
    </row>
    <row r="28" spans="1:6" ht="12" thickBot="1" x14ac:dyDescent="0.25">
      <c r="A28" s="455" t="s">
        <v>175</v>
      </c>
      <c r="B28" s="456"/>
      <c r="C28" s="453">
        <v>2.3712104900000002</v>
      </c>
      <c r="D28" s="453">
        <v>6</v>
      </c>
      <c r="E28" s="453">
        <v>5.8890730000000002E-2</v>
      </c>
      <c r="F28" s="471"/>
    </row>
    <row r="29" spans="1:6" ht="12" thickBot="1" x14ac:dyDescent="0.25">
      <c r="A29" s="455" t="s">
        <v>179</v>
      </c>
      <c r="B29" s="456"/>
      <c r="C29" s="361"/>
      <c r="D29" s="453">
        <v>2.9889940500000001</v>
      </c>
      <c r="E29" s="453">
        <v>-2.6921539999999999</v>
      </c>
      <c r="F29" s="454">
        <v>256.48701187</v>
      </c>
    </row>
    <row r="30" spans="1:6" ht="12" thickBot="1" x14ac:dyDescent="0.25">
      <c r="A30" s="455" t="s">
        <v>176</v>
      </c>
      <c r="B30" s="456"/>
      <c r="C30" s="453">
        <v>23.411255269999899</v>
      </c>
      <c r="D30" s="453">
        <v>893.44417636000003</v>
      </c>
      <c r="E30" s="453">
        <v>0</v>
      </c>
      <c r="F30" s="454">
        <v>-0.72404000000000002</v>
      </c>
    </row>
    <row r="31" spans="1:6" ht="12" thickBot="1" x14ac:dyDescent="0.25">
      <c r="A31" s="455" t="s">
        <v>177</v>
      </c>
      <c r="B31" s="456"/>
      <c r="C31" s="453">
        <v>-4.7595000799999996</v>
      </c>
      <c r="D31" s="453">
        <v>-3.3631065000000002</v>
      </c>
      <c r="E31" s="453">
        <v>-5.2654819999999998E-2</v>
      </c>
      <c r="F31" s="454">
        <v>0</v>
      </c>
    </row>
    <row r="32" spans="1:6" ht="12" thickBot="1" x14ac:dyDescent="0.25">
      <c r="A32" s="455" t="s">
        <v>178</v>
      </c>
      <c r="B32" s="456"/>
      <c r="C32" s="453">
        <v>13.385</v>
      </c>
      <c r="D32" s="453">
        <v>-1.3531433100000001</v>
      </c>
      <c r="E32" s="453">
        <v>0</v>
      </c>
      <c r="F32" s="454">
        <v>-1.3616170000000001</v>
      </c>
    </row>
    <row r="33" spans="1:8" ht="12" thickBot="1" x14ac:dyDescent="0.25">
      <c r="A33" s="455" t="s">
        <v>185</v>
      </c>
      <c r="B33" s="456"/>
      <c r="C33" s="453">
        <v>-39.17486736</v>
      </c>
      <c r="D33" s="453">
        <v>-1302.3885507800001</v>
      </c>
      <c r="E33" s="453">
        <v>2.7603283599999999</v>
      </c>
      <c r="F33" s="454">
        <v>-323.09563936000001</v>
      </c>
    </row>
    <row r="34" spans="1:8" ht="12" thickBot="1" x14ac:dyDescent="0.25">
      <c r="A34" s="455" t="s">
        <v>198</v>
      </c>
      <c r="B34" s="456"/>
      <c r="C34" s="453">
        <v>-39.17486736</v>
      </c>
      <c r="D34" s="453">
        <v>-1302.3885507800001</v>
      </c>
      <c r="E34" s="453">
        <v>2.7603283599999999</v>
      </c>
      <c r="F34" s="454">
        <v>-323.09563936000001</v>
      </c>
    </row>
    <row r="35" spans="1:8" ht="12" thickBot="1" x14ac:dyDescent="0.25">
      <c r="A35" s="455" t="s">
        <v>181</v>
      </c>
      <c r="B35" s="456"/>
      <c r="C35" s="453">
        <v>-5.2577720000000001</v>
      </c>
      <c r="D35" s="453">
        <v>-576.46304623000003</v>
      </c>
      <c r="E35" s="453">
        <v>2.6921539999999999</v>
      </c>
      <c r="F35" s="454">
        <v>-330.90310010000002</v>
      </c>
    </row>
    <row r="36" spans="1:8" ht="12" thickBot="1" x14ac:dyDescent="0.25">
      <c r="A36" s="455" t="s">
        <v>182</v>
      </c>
      <c r="B36" s="456"/>
      <c r="C36" s="453">
        <v>0</v>
      </c>
      <c r="D36" s="453">
        <v>15.125427670000001</v>
      </c>
      <c r="E36" s="361"/>
      <c r="F36" s="471"/>
    </row>
    <row r="37" spans="1:8" ht="12" thickBot="1" x14ac:dyDescent="0.25">
      <c r="A37" s="455" t="s">
        <v>183</v>
      </c>
      <c r="B37" s="456"/>
      <c r="C37" s="453">
        <v>-33.917095359999998</v>
      </c>
      <c r="D37" s="453">
        <v>-741.05093222000005</v>
      </c>
      <c r="E37" s="453">
        <v>6.8174360000000003E-2</v>
      </c>
      <c r="F37" s="454">
        <v>7.8074607399999998</v>
      </c>
    </row>
    <row r="38" spans="1:8" ht="12" thickBot="1" x14ac:dyDescent="0.25">
      <c r="A38" s="455" t="s">
        <v>187</v>
      </c>
      <c r="B38" s="456"/>
      <c r="C38" s="457">
        <v>-5.5551646200000002</v>
      </c>
      <c r="D38" s="457">
        <v>-961.06096481999998</v>
      </c>
      <c r="E38" s="457">
        <v>0.50386147999999997</v>
      </c>
      <c r="F38" s="458">
        <v>2.7005655800000001</v>
      </c>
    </row>
    <row r="39" spans="1:8" x14ac:dyDescent="0.2">
      <c r="A39" s="443"/>
      <c r="B39" s="443"/>
      <c r="C39" s="443"/>
      <c r="D39" s="443"/>
      <c r="E39" s="443"/>
      <c r="F39" s="443"/>
      <c r="G39" s="443"/>
      <c r="H39" s="472"/>
    </row>
    <row r="40" spans="1:8" x14ac:dyDescent="0.2">
      <c r="A40" s="443"/>
      <c r="B40" s="443"/>
      <c r="C40" s="443"/>
      <c r="D40" s="443"/>
      <c r="E40" s="443"/>
      <c r="F40" s="443"/>
      <c r="G40" s="443"/>
      <c r="H40" s="472"/>
    </row>
    <row r="41" spans="1:8" x14ac:dyDescent="0.2">
      <c r="A41" s="443"/>
      <c r="B41" s="443"/>
      <c r="C41" s="443"/>
      <c r="D41" s="443"/>
      <c r="E41" s="443"/>
      <c r="F41" s="443"/>
      <c r="G41" s="443"/>
      <c r="H41" s="473" t="s">
        <v>289</v>
      </c>
    </row>
    <row r="42" spans="1:8" x14ac:dyDescent="0.2">
      <c r="A42" s="443"/>
      <c r="B42" s="443"/>
      <c r="C42" s="443"/>
      <c r="D42" s="443"/>
      <c r="E42" s="443"/>
      <c r="F42" s="443"/>
      <c r="G42" s="443"/>
      <c r="H42" s="473" t="s">
        <v>290</v>
      </c>
    </row>
    <row r="43" spans="1:8" x14ac:dyDescent="0.2">
      <c r="A43" s="443"/>
      <c r="B43" s="443"/>
      <c r="C43" s="443"/>
      <c r="D43" s="443"/>
      <c r="E43" s="443"/>
      <c r="F43" s="443"/>
      <c r="G43" s="443"/>
      <c r="H43" s="473" t="s">
        <v>291</v>
      </c>
    </row>
    <row r="44" spans="1:8" s="346" customFormat="1" ht="12" thickBot="1" x14ac:dyDescent="0.25">
      <c r="A44" s="612" t="s">
        <v>288</v>
      </c>
      <c r="B44" s="612"/>
      <c r="C44" s="612"/>
      <c r="D44" s="612"/>
      <c r="E44" s="612"/>
      <c r="F44" s="612"/>
      <c r="G44" s="612"/>
    </row>
    <row r="45" spans="1:8" s="346" customFormat="1" ht="21.75" thickBot="1" x14ac:dyDescent="0.25">
      <c r="A45" s="347"/>
      <c r="B45" s="348"/>
      <c r="C45" s="362" t="s">
        <v>188</v>
      </c>
      <c r="D45" s="362" t="s">
        <v>189</v>
      </c>
      <c r="E45" s="362" t="s">
        <v>235</v>
      </c>
      <c r="F45" s="363" t="s">
        <v>234</v>
      </c>
    </row>
    <row r="46" spans="1:8" s="346" customFormat="1" ht="12" thickBot="1" x14ac:dyDescent="0.25">
      <c r="A46" s="349"/>
      <c r="B46" s="350"/>
      <c r="C46" s="359" t="s">
        <v>300</v>
      </c>
      <c r="D46" s="359" t="s">
        <v>300</v>
      </c>
      <c r="E46" s="359" t="s">
        <v>300</v>
      </c>
      <c r="F46" s="360" t="s">
        <v>300</v>
      </c>
    </row>
    <row r="47" spans="1:8" s="346" customFormat="1" ht="12" thickBot="1" x14ac:dyDescent="0.25">
      <c r="A47" s="599" t="s">
        <v>187</v>
      </c>
      <c r="B47" s="600"/>
      <c r="C47" s="365">
        <v>43.973183450000001</v>
      </c>
      <c r="D47" s="365">
        <v>1098.5158844299999</v>
      </c>
      <c r="E47" s="365">
        <v>0.59168335000000005</v>
      </c>
      <c r="F47" s="366">
        <v>9.4604105199999999</v>
      </c>
    </row>
    <row r="48" spans="1:8" s="346" customFormat="1" ht="21.75" thickBot="1" x14ac:dyDescent="0.25">
      <c r="A48" s="347"/>
      <c r="B48" s="348"/>
      <c r="C48" s="362" t="s">
        <v>188</v>
      </c>
      <c r="D48" s="362" t="s">
        <v>189</v>
      </c>
      <c r="E48" s="362" t="s">
        <v>235</v>
      </c>
      <c r="F48" s="363" t="s">
        <v>234</v>
      </c>
    </row>
    <row r="49" spans="1:6" s="346" customFormat="1" ht="12" thickBot="1" x14ac:dyDescent="0.25">
      <c r="A49" s="349"/>
      <c r="B49" s="350"/>
      <c r="C49" s="351" t="s">
        <v>301</v>
      </c>
      <c r="D49" s="351" t="s">
        <v>301</v>
      </c>
      <c r="E49" s="351" t="s">
        <v>301</v>
      </c>
      <c r="F49" s="352" t="s">
        <v>301</v>
      </c>
    </row>
    <row r="50" spans="1:6" s="346" customFormat="1" ht="12" thickBot="1" x14ac:dyDescent="0.25">
      <c r="A50" s="599" t="s">
        <v>187</v>
      </c>
      <c r="B50" s="600"/>
      <c r="C50" s="401">
        <v>38.418018830000001</v>
      </c>
      <c r="D50" s="401">
        <v>137.45491960999999</v>
      </c>
      <c r="E50" s="401">
        <v>1.0955448299999999</v>
      </c>
      <c r="F50" s="402">
        <v>12.160976099999999</v>
      </c>
    </row>
  </sheetData>
  <customSheetViews>
    <customSheetView guid="{F6B49FAF-203A-426E-B1C9-32AE11D2EFF1}">
      <selection activeCell="B31" sqref="B31"/>
      <pageMargins left="0.7" right="0.7" top="0.75" bottom="0.75" header="0.3" footer="0.3"/>
      <pageSetup orientation="portrait" horizontalDpi="200" verticalDpi="200" r:id="rId1"/>
      <headerFooter>
        <oddFooter>&amp;L&amp;"arial,Bold"&amp;10&amp;K3F3F3FUnclassified</oddFooter>
        <evenFooter>&amp;L&amp;"arial,Bold"&amp;10&amp;K3F3F3FUnclassified</evenFooter>
        <firstFooter>&amp;L&amp;"arial,Bold"&amp;10&amp;K3F3F3FUnclassified</firstFooter>
      </headerFooter>
    </customSheetView>
    <customSheetView guid="{EE1B9ABB-D7B1-405E-A356-6F285B44F46A}">
      <selection activeCell="B31" sqref="B31"/>
      <pageMargins left="0.7" right="0.7" top="0.75" bottom="0.75" header="0.3" footer="0.3"/>
      <pageSetup orientation="portrait" horizontalDpi="200" verticalDpi="200" r:id="rId2"/>
      <headerFooter>
        <oddFooter>&amp;L&amp;"arial,Bold"&amp;10&amp;K3F3F3FUnclassified</oddFooter>
        <evenFooter>&amp;L&amp;"arial,Bold"&amp;10&amp;K3F3F3FUnclassified</evenFooter>
        <firstFooter>&amp;L&amp;"arial,Bold"&amp;10&amp;K3F3F3FUnclassified</firstFooter>
      </headerFooter>
    </customSheetView>
    <customSheetView guid="{1E22793F-7D54-4538-BCC1-F3E3EFE1C9A8}">
      <selection activeCell="B31" sqref="B31"/>
      <pageMargins left="0.7" right="0.7" top="0.75" bottom="0.75" header="0.3" footer="0.3"/>
      <pageSetup orientation="portrait" horizontalDpi="200" verticalDpi="200" r:id="rId3"/>
      <headerFooter>
        <oddFooter>&amp;L&amp;"arial,Bold"&amp;10&amp;K3F3F3FUnclassified</oddFooter>
        <evenFooter>&amp;L&amp;"arial,Bold"&amp;10&amp;K3F3F3FUnclassified</evenFooter>
        <firstFooter>&amp;L&amp;"arial,Bold"&amp;10&amp;K3F3F3FUnclassified</firstFooter>
      </headerFooter>
    </customSheetView>
  </customSheetViews>
  <mergeCells count="3">
    <mergeCell ref="A44:G44"/>
    <mergeCell ref="A47:B47"/>
    <mergeCell ref="A50:B50"/>
  </mergeCells>
  <pageMargins left="0.7" right="0.7" top="0.75" bottom="0.75" header="0.3" footer="0.3"/>
  <pageSetup orientation="portrait" horizontalDpi="200" verticalDpi="200" r:id="rId4"/>
  <headerFooter>
    <oddFooter>&amp;L&amp;"arial,Bold"&amp;10&amp;K3F3F3FUnclassified</oddFooter>
    <evenFooter>&amp;L&amp;"arial,Bold"&amp;10&amp;K3F3F3FUnclassified</evenFooter>
    <firstFooter>&amp;L&amp;"arial,Bold"&amp;10&amp;K3F3F3FUnclassified</first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 published="0" codeName="Sheet33">
    <tabColor theme="3"/>
  </sheetPr>
  <dimension ref="A1:J25"/>
  <sheetViews>
    <sheetView workbookViewId="0">
      <selection activeCell="H26" sqref="H26"/>
    </sheetView>
  </sheetViews>
  <sheetFormatPr defaultColWidth="9.140625" defaultRowHeight="11.25" x14ac:dyDescent="0.2"/>
  <cols>
    <col min="1" max="2" width="23.140625" style="346" customWidth="1"/>
    <col min="3" max="3" width="27.28515625" style="346" bestFit="1" customWidth="1"/>
    <col min="4" max="4" width="30" style="346" bestFit="1" customWidth="1"/>
    <col min="5" max="5" width="27.140625" style="346" bestFit="1" customWidth="1"/>
    <col min="6" max="6" width="27.28515625" style="346" bestFit="1" customWidth="1"/>
    <col min="7" max="7" width="30" style="346" bestFit="1" customWidth="1"/>
    <col min="8" max="8" width="27.140625" style="346" bestFit="1" customWidth="1"/>
    <col min="9" max="9" width="9.140625" style="346"/>
    <col min="10" max="10" width="36.5703125" style="346" bestFit="1" customWidth="1"/>
    <col min="11" max="16384" width="9.140625" style="346"/>
  </cols>
  <sheetData>
    <row r="1" spans="1:9" ht="12.75" customHeight="1" x14ac:dyDescent="0.2">
      <c r="A1" s="608" t="s">
        <v>305</v>
      </c>
      <c r="B1" s="608"/>
      <c r="C1" s="608"/>
      <c r="D1" s="608"/>
      <c r="E1" s="608"/>
      <c r="F1" s="608"/>
      <c r="G1" s="608"/>
      <c r="H1" s="608"/>
    </row>
    <row r="2" spans="1:9" ht="12.75" x14ac:dyDescent="0.2">
      <c r="A2" s="608"/>
      <c r="B2" s="608"/>
      <c r="C2" s="608"/>
      <c r="D2" s="608"/>
      <c r="E2" s="608"/>
      <c r="F2" s="608"/>
      <c r="G2" s="608"/>
      <c r="H2" s="608"/>
    </row>
    <row r="3" spans="1:9" ht="12" thickBot="1" x14ac:dyDescent="0.25">
      <c r="A3" s="609" t="s">
        <v>0</v>
      </c>
      <c r="B3" s="609"/>
      <c r="C3" s="609"/>
      <c r="D3" s="609"/>
      <c r="E3" s="609"/>
      <c r="F3" s="609"/>
      <c r="G3" s="609"/>
      <c r="H3" s="609"/>
    </row>
    <row r="4" spans="1:9" ht="12.75" thickTop="1" thickBot="1" x14ac:dyDescent="0.25">
      <c r="A4" s="610" t="s">
        <v>319</v>
      </c>
      <c r="B4" s="610"/>
      <c r="C4" s="610"/>
      <c r="D4" s="610"/>
      <c r="E4" s="610"/>
      <c r="F4" s="610"/>
      <c r="G4" s="610"/>
      <c r="H4" s="610"/>
    </row>
    <row r="5" spans="1:9" ht="12" thickTop="1" x14ac:dyDescent="0.2">
      <c r="A5" s="611"/>
      <c r="B5" s="611"/>
      <c r="C5" s="611"/>
      <c r="D5" s="611"/>
      <c r="E5" s="611"/>
      <c r="F5" s="611"/>
      <c r="G5" s="611"/>
      <c r="H5" s="611"/>
      <c r="I5" s="611"/>
    </row>
    <row r="6" spans="1:9" ht="12" thickBot="1" x14ac:dyDescent="0.25">
      <c r="A6" s="612" t="s">
        <v>288</v>
      </c>
      <c r="B6" s="612"/>
      <c r="C6" s="612"/>
      <c r="D6" s="612"/>
      <c r="E6" s="612"/>
      <c r="F6" s="612"/>
      <c r="G6" s="612"/>
      <c r="H6" s="612"/>
      <c r="I6" s="612"/>
    </row>
    <row r="7" spans="1:9" ht="12" thickBot="1" x14ac:dyDescent="0.25">
      <c r="A7" s="347"/>
      <c r="B7" s="348"/>
      <c r="C7" s="613" t="s">
        <v>188</v>
      </c>
      <c r="D7" s="614"/>
      <c r="E7" s="615"/>
      <c r="F7" s="613" t="s">
        <v>189</v>
      </c>
      <c r="G7" s="614"/>
      <c r="H7" s="615"/>
    </row>
    <row r="8" spans="1:9" ht="22.5" customHeight="1" thickBot="1" x14ac:dyDescent="0.25">
      <c r="A8" s="349"/>
      <c r="B8" s="350"/>
      <c r="C8" s="351" t="s">
        <v>307</v>
      </c>
      <c r="D8" s="351" t="s">
        <v>308</v>
      </c>
      <c r="E8" s="351" t="s">
        <v>309</v>
      </c>
      <c r="F8" s="351" t="s">
        <v>307</v>
      </c>
      <c r="G8" s="351" t="s">
        <v>308</v>
      </c>
      <c r="H8" s="352" t="s">
        <v>309</v>
      </c>
    </row>
    <row r="9" spans="1:9" ht="12" thickBot="1" x14ac:dyDescent="0.25">
      <c r="A9" s="599" t="s">
        <v>280</v>
      </c>
      <c r="B9" s="600"/>
      <c r="C9" s="353">
        <v>-846.54652269999997</v>
      </c>
      <c r="D9" s="353">
        <v>-114.46686304000001</v>
      </c>
      <c r="E9" s="353">
        <v>-961.01338573999999</v>
      </c>
      <c r="F9" s="353">
        <v>-47085.6755135899</v>
      </c>
      <c r="G9" s="353">
        <v>-310.50599013999999</v>
      </c>
      <c r="H9" s="355">
        <v>-47396.181503729997</v>
      </c>
    </row>
    <row r="10" spans="1:9" ht="12" thickBot="1" x14ac:dyDescent="0.25">
      <c r="A10" s="601" t="s">
        <v>242</v>
      </c>
      <c r="B10" s="602"/>
      <c r="C10" s="353">
        <v>-321.98570354999998</v>
      </c>
      <c r="D10" s="353">
        <v>-110.30049609</v>
      </c>
      <c r="E10" s="353">
        <v>-432.28619964000001</v>
      </c>
      <c r="F10" s="353">
        <v>-16965.934947329999</v>
      </c>
      <c r="G10" s="353">
        <v>-65.801135040000005</v>
      </c>
      <c r="H10" s="355">
        <v>-17031.73608237</v>
      </c>
    </row>
    <row r="11" spans="1:9" ht="12" thickBot="1" x14ac:dyDescent="0.25">
      <c r="A11" s="603" t="s">
        <v>270</v>
      </c>
      <c r="B11" s="604"/>
      <c r="C11" s="353">
        <v>-321.98570354999998</v>
      </c>
      <c r="D11" s="353">
        <v>-110.30049609</v>
      </c>
      <c r="E11" s="353">
        <v>-432.28619964000001</v>
      </c>
      <c r="F11" s="353">
        <v>-16965.934947329999</v>
      </c>
      <c r="G11" s="353">
        <v>-65.801135040000005</v>
      </c>
      <c r="H11" s="355">
        <v>-17031.73608237</v>
      </c>
    </row>
    <row r="12" spans="1:9" ht="12" thickBot="1" x14ac:dyDescent="0.25">
      <c r="A12" s="597" t="s">
        <v>271</v>
      </c>
      <c r="B12" s="598"/>
      <c r="C12" s="353">
        <v>-321.98570354999998</v>
      </c>
      <c r="D12" s="353">
        <v>0.45243699999999998</v>
      </c>
      <c r="E12" s="353">
        <v>-321.53326655000001</v>
      </c>
      <c r="F12" s="353">
        <v>-16965.934947329999</v>
      </c>
      <c r="G12" s="353">
        <v>-0.11403839</v>
      </c>
      <c r="H12" s="355">
        <v>-16966.048985720001</v>
      </c>
    </row>
    <row r="13" spans="1:9" ht="12" thickBot="1" x14ac:dyDescent="0.25">
      <c r="A13" s="597" t="s">
        <v>272</v>
      </c>
      <c r="B13" s="598"/>
      <c r="C13" s="353">
        <v>0</v>
      </c>
      <c r="D13" s="353">
        <v>-0.31805499999999998</v>
      </c>
      <c r="E13" s="353">
        <v>-0.31805499999999998</v>
      </c>
      <c r="F13" s="353">
        <v>0</v>
      </c>
      <c r="G13" s="353">
        <v>8.4350134600000004</v>
      </c>
      <c r="H13" s="355">
        <v>8.4350134600000004</v>
      </c>
    </row>
    <row r="14" spans="1:9" ht="12" thickBot="1" x14ac:dyDescent="0.25">
      <c r="A14" s="597" t="s">
        <v>273</v>
      </c>
      <c r="B14" s="598"/>
      <c r="C14" s="353">
        <v>0</v>
      </c>
      <c r="D14" s="353">
        <v>-110.43487809</v>
      </c>
      <c r="E14" s="353">
        <v>-110.43487809</v>
      </c>
      <c r="F14" s="353">
        <v>0</v>
      </c>
      <c r="G14" s="353">
        <v>-74.122110109999994</v>
      </c>
      <c r="H14" s="355">
        <v>-74.122110109999994</v>
      </c>
    </row>
    <row r="15" spans="1:9" ht="12" thickBot="1" x14ac:dyDescent="0.25">
      <c r="A15" s="601" t="s">
        <v>243</v>
      </c>
      <c r="B15" s="602"/>
      <c r="C15" s="353">
        <v>83.133118060000001</v>
      </c>
      <c r="D15" s="353">
        <v>-5.3921539999999997</v>
      </c>
      <c r="E15" s="353">
        <v>77.740964059999996</v>
      </c>
      <c r="F15" s="353">
        <v>-16685.56293593</v>
      </c>
      <c r="G15" s="353">
        <v>-244.70458804</v>
      </c>
      <c r="H15" s="355">
        <v>-16930.26752397</v>
      </c>
    </row>
    <row r="16" spans="1:9" ht="12" thickBot="1" x14ac:dyDescent="0.25">
      <c r="A16" s="603" t="s">
        <v>274</v>
      </c>
      <c r="B16" s="604"/>
      <c r="C16" s="353">
        <v>83.133118060000001</v>
      </c>
      <c r="D16" s="353">
        <v>-5.3921539999999997</v>
      </c>
      <c r="E16" s="353">
        <v>77.740964059999996</v>
      </c>
      <c r="F16" s="353">
        <v>-16685.56293593</v>
      </c>
      <c r="G16" s="353">
        <v>-244.70458804</v>
      </c>
      <c r="H16" s="355">
        <v>-16930.26752397</v>
      </c>
    </row>
    <row r="17" spans="1:10" ht="12" thickBot="1" x14ac:dyDescent="0.25">
      <c r="A17" s="601" t="s">
        <v>244</v>
      </c>
      <c r="B17" s="602"/>
      <c r="C17" s="353">
        <v>-605.82199020999997</v>
      </c>
      <c r="D17" s="353">
        <v>1.1385010499999999</v>
      </c>
      <c r="E17" s="353">
        <v>-604.68348916000002</v>
      </c>
      <c r="F17" s="353">
        <v>-13434.177630329999</v>
      </c>
      <c r="G17" s="353">
        <v>-2.6706000000000001E-4</v>
      </c>
      <c r="H17" s="355">
        <v>-13434.17789739</v>
      </c>
    </row>
    <row r="18" spans="1:10" ht="12" thickBot="1" x14ac:dyDescent="0.25">
      <c r="A18" s="601" t="s">
        <v>245</v>
      </c>
      <c r="B18" s="602"/>
      <c r="C18" s="356">
        <v>-1.871947</v>
      </c>
      <c r="D18" s="356">
        <v>8.7286000000000002E-2</v>
      </c>
      <c r="E18" s="356">
        <v>-1.7846610000000001</v>
      </c>
      <c r="F18" s="357"/>
      <c r="G18" s="357"/>
      <c r="H18" s="420"/>
    </row>
    <row r="19" spans="1:10" x14ac:dyDescent="0.2">
      <c r="A19" s="607"/>
      <c r="B19" s="607"/>
      <c r="C19" s="607"/>
      <c r="D19" s="607"/>
      <c r="E19" s="607"/>
      <c r="F19" s="607"/>
      <c r="G19" s="607"/>
      <c r="H19" s="607"/>
      <c r="I19" s="607"/>
      <c r="J19" s="467"/>
    </row>
    <row r="20" spans="1:10" x14ac:dyDescent="0.2">
      <c r="J20" s="467"/>
    </row>
    <row r="21" spans="1:10" ht="22.5" x14ac:dyDescent="0.2">
      <c r="J21" s="468" t="s">
        <v>289</v>
      </c>
    </row>
    <row r="22" spans="1:10" ht="22.5" x14ac:dyDescent="0.2">
      <c r="J22" s="468" t="s">
        <v>302</v>
      </c>
    </row>
    <row r="23" spans="1:10" ht="22.5" x14ac:dyDescent="0.2">
      <c r="J23" s="468" t="s">
        <v>291</v>
      </c>
    </row>
    <row r="24" spans="1:10" ht="22.5" x14ac:dyDescent="0.2">
      <c r="J24" s="468" t="s">
        <v>292</v>
      </c>
    </row>
    <row r="25" spans="1:10" ht="22.5" x14ac:dyDescent="0.2">
      <c r="J25" s="468" t="s">
        <v>293</v>
      </c>
    </row>
  </sheetData>
  <customSheetViews>
    <customSheetView guid="{F6B49FAF-203A-426E-B1C9-32AE11D2EFF1}">
      <selection activeCell="B22" sqref="B22"/>
      <pageMargins left="0.7" right="0.7" top="0.75" bottom="0.75" header="0.3" footer="0.3"/>
      <pageSetup paperSize="9" orientation="portrait" r:id="rId1"/>
      <headerFooter>
        <oddFooter>&amp;L&amp;"arial,Bold"&amp;10&amp;K3F3F3FUnclassified</oddFooter>
        <evenFooter>&amp;L&amp;"arial,Bold"&amp;10&amp;K3F3F3FUnclassified</evenFooter>
        <firstFooter>&amp;L&amp;"arial,Bold"&amp;10&amp;K3F3F3FUnclassified</firstFooter>
      </headerFooter>
    </customSheetView>
    <customSheetView guid="{EE1B9ABB-D7B1-405E-A356-6F285B44F46A}">
      <selection activeCell="B22" sqref="B22"/>
      <pageMargins left="0.7" right="0.7" top="0.75" bottom="0.75" header="0.3" footer="0.3"/>
      <pageSetup paperSize="9" orientation="portrait" r:id="rId2"/>
      <headerFooter>
        <oddFooter>&amp;L&amp;"arial,Bold"&amp;10&amp;K3F3F3FUnclassified</oddFooter>
        <evenFooter>&amp;L&amp;"arial,Bold"&amp;10&amp;K3F3F3FUnclassified</evenFooter>
        <firstFooter>&amp;L&amp;"arial,Bold"&amp;10&amp;K3F3F3FUnclassified</firstFooter>
      </headerFooter>
    </customSheetView>
    <customSheetView guid="{1E22793F-7D54-4538-BCC1-F3E3EFE1C9A8}">
      <selection activeCell="B22" sqref="B22"/>
      <pageMargins left="0.7" right="0.7" top="0.75" bottom="0.75" header="0.3" footer="0.3"/>
      <pageSetup paperSize="9" orientation="portrait" r:id="rId3"/>
      <headerFooter>
        <oddFooter>&amp;L&amp;"arial,Bold"&amp;10&amp;K3F3F3FUnclassified</oddFooter>
        <evenFooter>&amp;L&amp;"arial,Bold"&amp;10&amp;K3F3F3FUnclassified</evenFooter>
        <firstFooter>&amp;L&amp;"arial,Bold"&amp;10&amp;K3F3F3FUnclassified</firstFooter>
      </headerFooter>
    </customSheetView>
  </customSheetViews>
  <mergeCells count="19">
    <mergeCell ref="A18:B18"/>
    <mergeCell ref="A19:I19"/>
    <mergeCell ref="A13:B13"/>
    <mergeCell ref="A14:B14"/>
    <mergeCell ref="A15:B15"/>
    <mergeCell ref="A16:B16"/>
    <mergeCell ref="A17:B17"/>
    <mergeCell ref="A9:B9"/>
    <mergeCell ref="A10:B10"/>
    <mergeCell ref="A11:B11"/>
    <mergeCell ref="A12:B12"/>
    <mergeCell ref="A1:H1"/>
    <mergeCell ref="A2:H2"/>
    <mergeCell ref="A3:H3"/>
    <mergeCell ref="A4:H4"/>
    <mergeCell ref="A5:I5"/>
    <mergeCell ref="A6:I6"/>
    <mergeCell ref="C7:E7"/>
    <mergeCell ref="F7:H7"/>
  </mergeCells>
  <pageMargins left="0.7" right="0.7" top="0.75" bottom="0.75" header="0.3" footer="0.3"/>
  <pageSetup paperSize="9" orientation="portrait" r:id="rId4"/>
  <headerFooter>
    <oddFooter>&amp;L&amp;"arial,Bold"&amp;10&amp;K3F3F3FUnclassified</oddFooter>
    <evenFooter>&amp;L&amp;"arial,Bold"&amp;10&amp;K3F3F3FUnclassified</evenFooter>
    <firstFooter>&amp;L&amp;"arial,Bold"&amp;10&amp;K3F3F3FUnclassified</firstFooter>
  </headerFooter>
  <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A3B808-102B-4F02-959C-A21545581093}">
  <sheetPr published="0">
    <tabColor rgb="FF92D050"/>
    <pageSetUpPr fitToPage="1"/>
  </sheetPr>
  <dimension ref="A1:E40"/>
  <sheetViews>
    <sheetView showGridLines="0" zoomScale="85" zoomScaleNormal="85" zoomScaleSheetLayoutView="25" zoomScalePageLayoutView="70" workbookViewId="0">
      <selection activeCell="D26" sqref="D26"/>
    </sheetView>
  </sheetViews>
  <sheetFormatPr defaultColWidth="8.85546875" defaultRowHeight="15" x14ac:dyDescent="0.25"/>
  <cols>
    <col min="1" max="1" width="71.7109375" style="534" customWidth="1"/>
    <col min="2" max="2" width="14.140625" style="534" bestFit="1" customWidth="1"/>
    <col min="3" max="3" width="19.5703125" style="534" bestFit="1" customWidth="1"/>
    <col min="4" max="4" width="20.85546875" style="534" bestFit="1" customWidth="1"/>
    <col min="5" max="5" width="12.5703125" style="534" bestFit="1" customWidth="1"/>
    <col min="6" max="16384" width="8.85546875" style="534"/>
  </cols>
  <sheetData>
    <row r="1" spans="1:5" x14ac:dyDescent="0.25">
      <c r="A1" s="545" t="s">
        <v>367</v>
      </c>
      <c r="B1" s="2"/>
      <c r="C1" s="54"/>
      <c r="D1" s="2"/>
      <c r="E1" s="2"/>
    </row>
    <row r="2" spans="1:5" x14ac:dyDescent="0.25">
      <c r="A2" s="2"/>
      <c r="B2" s="2"/>
      <c r="C2" s="2"/>
      <c r="D2" s="2"/>
      <c r="E2" s="2"/>
    </row>
    <row r="3" spans="1:5" ht="15" customHeight="1" x14ac:dyDescent="0.25">
      <c r="A3" s="553" t="s">
        <v>0</v>
      </c>
      <c r="B3" s="553"/>
      <c r="C3" s="553"/>
      <c r="D3" s="553"/>
      <c r="E3" s="553"/>
    </row>
    <row r="4" spans="1:5" x14ac:dyDescent="0.25">
      <c r="A4" s="537" t="s">
        <v>2</v>
      </c>
      <c r="B4" s="538" t="s">
        <v>2</v>
      </c>
      <c r="C4" s="539" t="s">
        <v>2</v>
      </c>
      <c r="D4" s="539" t="s">
        <v>303</v>
      </c>
      <c r="E4" s="539" t="s">
        <v>2</v>
      </c>
    </row>
    <row r="5" spans="1:5" x14ac:dyDescent="0.25">
      <c r="A5" s="538" t="s">
        <v>2</v>
      </c>
      <c r="B5" s="535" t="s">
        <v>337</v>
      </c>
      <c r="C5" s="536" t="s">
        <v>338</v>
      </c>
      <c r="D5" s="536" t="s">
        <v>338</v>
      </c>
      <c r="E5" s="536" t="s">
        <v>339</v>
      </c>
    </row>
    <row r="6" spans="1:5" ht="15.75" customHeight="1" x14ac:dyDescent="0.25">
      <c r="A6" s="538" t="s">
        <v>2</v>
      </c>
      <c r="B6" s="395" t="s">
        <v>341</v>
      </c>
      <c r="C6" s="395" t="s">
        <v>345</v>
      </c>
      <c r="D6" s="395" t="s">
        <v>346</v>
      </c>
      <c r="E6" s="395" t="s">
        <v>347</v>
      </c>
    </row>
    <row r="7" spans="1:5" x14ac:dyDescent="0.25">
      <c r="A7" s="308" t="s">
        <v>73</v>
      </c>
      <c r="B7" s="39" t="s">
        <v>2</v>
      </c>
      <c r="C7" s="39" t="s">
        <v>2</v>
      </c>
      <c r="D7" s="39" t="s">
        <v>2</v>
      </c>
      <c r="E7" s="39" t="s">
        <v>2</v>
      </c>
    </row>
    <row r="8" spans="1:5" x14ac:dyDescent="0.25">
      <c r="A8" s="308" t="s">
        <v>74</v>
      </c>
      <c r="B8" s="10" t="s">
        <v>2</v>
      </c>
      <c r="C8" s="10" t="s">
        <v>2</v>
      </c>
      <c r="D8" s="10" t="s">
        <v>2</v>
      </c>
      <c r="E8" s="10" t="s">
        <v>2</v>
      </c>
    </row>
    <row r="9" spans="1:5" x14ac:dyDescent="0.25">
      <c r="A9" s="309" t="s">
        <v>75</v>
      </c>
      <c r="B9" s="515">
        <v>1039.1744667099999</v>
      </c>
      <c r="C9" s="515">
        <v>994.53397872000005</v>
      </c>
      <c r="D9" s="515">
        <v>1052.0462597600001</v>
      </c>
      <c r="E9" s="515">
        <v>1113.25367611</v>
      </c>
    </row>
    <row r="10" spans="1:5" x14ac:dyDescent="0.25">
      <c r="A10" s="524" t="s">
        <v>331</v>
      </c>
      <c r="B10" s="505">
        <v>1982.00728222</v>
      </c>
      <c r="C10" s="505">
        <v>2104.4997182500001</v>
      </c>
      <c r="D10" s="505">
        <v>2094.6027182500002</v>
      </c>
      <c r="E10" s="505">
        <v>2172.0126136499998</v>
      </c>
    </row>
    <row r="11" spans="1:5" x14ac:dyDescent="0.25">
      <c r="A11" s="524" t="s">
        <v>332</v>
      </c>
      <c r="B11" s="505">
        <v>157.41538903</v>
      </c>
      <c r="C11" s="505">
        <v>107.58292600999999</v>
      </c>
      <c r="D11" s="505">
        <v>109.34011252000001</v>
      </c>
      <c r="E11" s="505">
        <v>108.51946651</v>
      </c>
    </row>
    <row r="12" spans="1:5" x14ac:dyDescent="0.25">
      <c r="A12" s="309" t="s">
        <v>77</v>
      </c>
      <c r="B12" s="515">
        <v>554.80107243999998</v>
      </c>
      <c r="C12" s="515">
        <v>630.54141244000004</v>
      </c>
      <c r="D12" s="515">
        <v>595.25074856000003</v>
      </c>
      <c r="E12" s="515">
        <v>660.43239356000004</v>
      </c>
    </row>
    <row r="13" spans="1:5" x14ac:dyDescent="0.25">
      <c r="A13" s="313" t="s">
        <v>79</v>
      </c>
      <c r="B13" s="517">
        <v>3733.3982104000002</v>
      </c>
      <c r="C13" s="517">
        <v>3837.15803542</v>
      </c>
      <c r="D13" s="517">
        <v>3851.2398390899998</v>
      </c>
      <c r="E13" s="517">
        <v>4054.2181498299997</v>
      </c>
    </row>
    <row r="14" spans="1:5" x14ac:dyDescent="0.25">
      <c r="A14" s="308" t="s">
        <v>80</v>
      </c>
      <c r="B14" s="515" t="s">
        <v>2</v>
      </c>
      <c r="C14" s="515" t="s">
        <v>2</v>
      </c>
      <c r="D14" s="515" t="s">
        <v>2</v>
      </c>
      <c r="E14" s="515" t="s">
        <v>2</v>
      </c>
    </row>
    <row r="15" spans="1:5" x14ac:dyDescent="0.25">
      <c r="A15" s="309" t="s">
        <v>81</v>
      </c>
      <c r="B15" s="515">
        <v>1.4656046599999999</v>
      </c>
      <c r="C15" s="515">
        <v>1.6266106600000001</v>
      </c>
      <c r="D15" s="515">
        <v>1.6266106600000001</v>
      </c>
      <c r="E15" s="515">
        <v>1.6413496599999999</v>
      </c>
    </row>
    <row r="16" spans="1:5" ht="15" customHeight="1" x14ac:dyDescent="0.25">
      <c r="A16" s="286" t="s">
        <v>82</v>
      </c>
      <c r="B16" s="515">
        <v>39.678805150000002</v>
      </c>
      <c r="C16" s="515">
        <v>40.933805149999998</v>
      </c>
      <c r="D16" s="515">
        <v>40.933805149999998</v>
      </c>
      <c r="E16" s="515">
        <v>42.041805150000002</v>
      </c>
    </row>
    <row r="17" spans="1:5" ht="15.75" x14ac:dyDescent="0.25">
      <c r="A17" s="309" t="s">
        <v>354</v>
      </c>
      <c r="B17" s="515">
        <v>26953.449973489998</v>
      </c>
      <c r="C17" s="515">
        <v>28127.435618660002</v>
      </c>
      <c r="D17" s="515">
        <v>28190.316157199999</v>
      </c>
      <c r="E17" s="515">
        <v>29595.46346535</v>
      </c>
    </row>
    <row r="18" spans="1:5" x14ac:dyDescent="0.25">
      <c r="A18" s="309" t="s">
        <v>85</v>
      </c>
      <c r="B18" s="515">
        <v>106.825</v>
      </c>
      <c r="C18" s="515">
        <v>106.88</v>
      </c>
      <c r="D18" s="515">
        <v>106.88</v>
      </c>
      <c r="E18" s="515">
        <v>106.95</v>
      </c>
    </row>
    <row r="19" spans="1:5" x14ac:dyDescent="0.25">
      <c r="A19" s="309" t="s">
        <v>86</v>
      </c>
      <c r="B19" s="515">
        <v>71.187215710000004</v>
      </c>
      <c r="C19" s="515">
        <v>52.042903870000004</v>
      </c>
      <c r="D19" s="515">
        <v>52.092732480000002</v>
      </c>
      <c r="E19" s="515">
        <v>54.790834760000003</v>
      </c>
    </row>
    <row r="20" spans="1:5" x14ac:dyDescent="0.25">
      <c r="A20" s="309" t="s">
        <v>39</v>
      </c>
      <c r="B20" s="515">
        <v>48.843951140000001</v>
      </c>
      <c r="C20" s="515">
        <v>45.43736638</v>
      </c>
      <c r="D20" s="515">
        <v>45.21176577</v>
      </c>
      <c r="E20" s="515">
        <v>45.432004769999999</v>
      </c>
    </row>
    <row r="21" spans="1:5" x14ac:dyDescent="0.25">
      <c r="A21" s="313" t="s">
        <v>87</v>
      </c>
      <c r="B21" s="517">
        <v>27221.71721115</v>
      </c>
      <c r="C21" s="517">
        <v>28374.617965780002</v>
      </c>
      <c r="D21" s="517">
        <v>28437.322732320001</v>
      </c>
      <c r="E21" s="517">
        <v>29846.581120750001</v>
      </c>
    </row>
    <row r="22" spans="1:5" x14ac:dyDescent="0.25">
      <c r="A22" s="313" t="s">
        <v>88</v>
      </c>
      <c r="B22" s="517">
        <v>30955.115421549999</v>
      </c>
      <c r="C22" s="517">
        <v>32211.776001200004</v>
      </c>
      <c r="D22" s="517">
        <v>32288.562571410002</v>
      </c>
      <c r="E22" s="517">
        <v>33900.799270579999</v>
      </c>
    </row>
    <row r="23" spans="1:5" x14ac:dyDescent="0.25">
      <c r="A23" s="308" t="s">
        <v>89</v>
      </c>
      <c r="B23" s="515" t="s">
        <v>2</v>
      </c>
      <c r="C23" s="515" t="s">
        <v>2</v>
      </c>
      <c r="D23" s="515" t="s">
        <v>2</v>
      </c>
      <c r="E23" s="515" t="s">
        <v>2</v>
      </c>
    </row>
    <row r="24" spans="1:5" x14ac:dyDescent="0.25">
      <c r="A24" s="309" t="s">
        <v>90</v>
      </c>
      <c r="B24" s="515">
        <v>834.68275531999996</v>
      </c>
      <c r="C24" s="515">
        <v>817.82647194000003</v>
      </c>
      <c r="D24" s="515">
        <v>794.71553457000005</v>
      </c>
      <c r="E24" s="515">
        <v>796.31336184999998</v>
      </c>
    </row>
    <row r="25" spans="1:5" ht="15.75" x14ac:dyDescent="0.25">
      <c r="A25" s="309" t="s">
        <v>355</v>
      </c>
      <c r="B25" s="515">
        <v>547.21538056999998</v>
      </c>
      <c r="C25" s="515">
        <v>522.68895655999995</v>
      </c>
      <c r="D25" s="515">
        <v>524.58468600000003</v>
      </c>
      <c r="E25" s="515">
        <v>711.92750171</v>
      </c>
    </row>
    <row r="26" spans="1:5" x14ac:dyDescent="0.25">
      <c r="A26" s="309" t="s">
        <v>92</v>
      </c>
      <c r="B26" s="515">
        <v>1616.7272973300001</v>
      </c>
      <c r="C26" s="515">
        <v>1718.6389752600001</v>
      </c>
      <c r="D26" s="515">
        <v>1718.8028348600001</v>
      </c>
      <c r="E26" s="515">
        <v>1832.2232123399999</v>
      </c>
    </row>
    <row r="27" spans="1:5" x14ac:dyDescent="0.25">
      <c r="A27" s="313" t="s">
        <v>93</v>
      </c>
      <c r="B27" s="517">
        <v>2998.6254332200001</v>
      </c>
      <c r="C27" s="517">
        <v>3059.1544037599997</v>
      </c>
      <c r="D27" s="517">
        <v>3038.10305543</v>
      </c>
      <c r="E27" s="517">
        <v>3340.4640758999999</v>
      </c>
    </row>
    <row r="28" spans="1:5" ht="15.75" thickBot="1" x14ac:dyDescent="0.3">
      <c r="A28" s="283" t="s">
        <v>94</v>
      </c>
      <c r="B28" s="519">
        <v>27956.489988329999</v>
      </c>
      <c r="C28" s="519">
        <v>29152.621597440004</v>
      </c>
      <c r="D28" s="519">
        <v>29250.459515980001</v>
      </c>
      <c r="E28" s="519">
        <v>30560.335194679999</v>
      </c>
    </row>
    <row r="29" spans="1:5" x14ac:dyDescent="0.25">
      <c r="A29" s="308" t="s">
        <v>95</v>
      </c>
      <c r="B29" s="515" t="s">
        <v>2</v>
      </c>
      <c r="C29" s="515" t="s">
        <v>2</v>
      </c>
      <c r="D29" s="515" t="s">
        <v>2</v>
      </c>
      <c r="E29" s="515" t="s">
        <v>2</v>
      </c>
    </row>
    <row r="30" spans="1:5" x14ac:dyDescent="0.25">
      <c r="A30" s="6" t="s">
        <v>96</v>
      </c>
      <c r="B30" s="515">
        <v>3222.6380117399999</v>
      </c>
      <c r="C30" s="515">
        <v>3590.0365207899999</v>
      </c>
      <c r="D30" s="515">
        <v>3713.2931927499999</v>
      </c>
      <c r="E30" s="515">
        <v>4121.8670114799997</v>
      </c>
    </row>
    <row r="31" spans="1:5" x14ac:dyDescent="0.25">
      <c r="A31" s="309" t="s">
        <v>97</v>
      </c>
      <c r="B31" s="515">
        <v>15066.372342950001</v>
      </c>
      <c r="C31" s="515">
        <v>15078.30767143</v>
      </c>
      <c r="D31" s="515">
        <v>15078.30767143</v>
      </c>
      <c r="E31" s="515">
        <v>15068.41575982</v>
      </c>
    </row>
    <row r="32" spans="1:5" x14ac:dyDescent="0.25">
      <c r="A32" s="6" t="s">
        <v>98</v>
      </c>
      <c r="B32" s="515">
        <v>9667.4796336399995</v>
      </c>
      <c r="C32" s="515">
        <v>10484.27740522</v>
      </c>
      <c r="D32" s="515">
        <v>10458.858651799999</v>
      </c>
      <c r="E32" s="515">
        <v>11370.052423380001</v>
      </c>
    </row>
    <row r="33" spans="1:5" ht="15.75" thickBot="1" x14ac:dyDescent="0.3">
      <c r="A33" s="283" t="s">
        <v>99</v>
      </c>
      <c r="B33" s="519">
        <v>27956.489988329999</v>
      </c>
      <c r="C33" s="519">
        <v>29152.62159744</v>
      </c>
      <c r="D33" s="519">
        <v>29250.459515980001</v>
      </c>
      <c r="E33" s="519">
        <v>30560.335194680003</v>
      </c>
    </row>
    <row r="34" spans="1:5" x14ac:dyDescent="0.25">
      <c r="A34" s="260" t="s">
        <v>328</v>
      </c>
      <c r="B34" s="525"/>
      <c r="C34" s="525"/>
      <c r="D34" s="525"/>
      <c r="E34" s="367"/>
    </row>
    <row r="35" spans="1:5" x14ac:dyDescent="0.25">
      <c r="A35" s="367"/>
      <c r="B35" s="525"/>
      <c r="C35" s="525"/>
      <c r="D35" s="525"/>
      <c r="E35" s="367"/>
    </row>
    <row r="36" spans="1:5" x14ac:dyDescent="0.25">
      <c r="A36" s="543" t="s">
        <v>362</v>
      </c>
      <c r="B36"/>
      <c r="C36" s="367"/>
      <c r="D36" s="367"/>
      <c r="E36" s="367"/>
    </row>
    <row r="37" spans="1:5" x14ac:dyDescent="0.25">
      <c r="A37" s="543" t="s">
        <v>363</v>
      </c>
    </row>
    <row r="38" spans="1:5" x14ac:dyDescent="0.25">
      <c r="A38" s="543" t="s">
        <v>368</v>
      </c>
    </row>
    <row r="39" spans="1:5" x14ac:dyDescent="0.25">
      <c r="A39" s="543" t="s">
        <v>369</v>
      </c>
    </row>
    <row r="40" spans="1:5" x14ac:dyDescent="0.25">
      <c r="A40" s="543" t="s">
        <v>370</v>
      </c>
    </row>
  </sheetData>
  <mergeCells count="1">
    <mergeCell ref="A3:E3"/>
  </mergeCells>
  <pageMargins left="0.23622047244094491" right="0.23622047244094491" top="0.74803149606299213" bottom="0.74803149606299213" header="0.31496062992125984" footer="0.31496062992125984"/>
  <pageSetup paperSize="8" scale="63" fitToHeight="0" orientation="landscape" cellComments="asDisplayed" r:id="rId1"/>
  <headerFooter>
    <oddFooter>&amp;L&amp;"arial,Bold"&amp;10&amp;K3F3F3FUnclassified</oddFooter>
    <evenFooter>&amp;L&amp;"arial,Bold"&amp;10&amp;K3F3F3FUnclassified</evenFooter>
    <firstFooter>&amp;L&amp;"arial,Bold"&amp;10&amp;K3F3F3FUnclassified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C8FDD9-A164-4D0A-86AA-1EC1A0AB6CBE}">
  <sheetPr published="0">
    <tabColor rgb="FF92D050"/>
    <pageSetUpPr fitToPage="1"/>
  </sheetPr>
  <dimension ref="A1:E40"/>
  <sheetViews>
    <sheetView showGridLines="0" zoomScale="85" zoomScaleNormal="85" zoomScaleSheetLayoutView="25" zoomScalePageLayoutView="70" workbookViewId="0">
      <selection activeCell="D35" sqref="D35"/>
    </sheetView>
  </sheetViews>
  <sheetFormatPr defaultColWidth="8.85546875" defaultRowHeight="15" x14ac:dyDescent="0.25"/>
  <cols>
    <col min="1" max="1" width="71.7109375" style="534" customWidth="1"/>
    <col min="2" max="2" width="14.140625" style="534" bestFit="1" customWidth="1"/>
    <col min="3" max="3" width="19.5703125" style="534" bestFit="1" customWidth="1"/>
    <col min="4" max="4" width="20.85546875" style="534" bestFit="1" customWidth="1"/>
    <col min="5" max="5" width="12.5703125" style="534" bestFit="1" customWidth="1"/>
    <col min="6" max="16384" width="8.85546875" style="534"/>
  </cols>
  <sheetData>
    <row r="1" spans="1:5" x14ac:dyDescent="0.25">
      <c r="A1" s="546" t="s">
        <v>371</v>
      </c>
      <c r="B1" s="83"/>
      <c r="C1" s="83"/>
      <c r="D1" s="83"/>
      <c r="E1" s="83"/>
    </row>
    <row r="2" spans="1:5" x14ac:dyDescent="0.25">
      <c r="A2" s="83"/>
      <c r="B2" s="83"/>
      <c r="C2" s="83"/>
      <c r="D2" s="83"/>
      <c r="E2" s="83"/>
    </row>
    <row r="3" spans="1:5" x14ac:dyDescent="0.25">
      <c r="A3" s="552" t="s">
        <v>0</v>
      </c>
      <c r="B3" s="552"/>
      <c r="C3" s="552"/>
      <c r="D3" s="552"/>
      <c r="E3" s="552"/>
    </row>
    <row r="4" spans="1:5" x14ac:dyDescent="0.25">
      <c r="A4" s="85" t="s">
        <v>2</v>
      </c>
      <c r="B4" s="394" t="s">
        <v>330</v>
      </c>
      <c r="C4" s="394" t="s">
        <v>333</v>
      </c>
      <c r="D4" s="394" t="s">
        <v>333</v>
      </c>
      <c r="E4" s="394" t="s">
        <v>336</v>
      </c>
    </row>
    <row r="5" spans="1:5" ht="15.75" customHeight="1" x14ac:dyDescent="0.25">
      <c r="A5" s="89" t="s">
        <v>2</v>
      </c>
      <c r="B5" s="395" t="s">
        <v>341</v>
      </c>
      <c r="C5" s="395" t="s">
        <v>342</v>
      </c>
      <c r="D5" s="395" t="s">
        <v>343</v>
      </c>
      <c r="E5" s="395" t="s">
        <v>344</v>
      </c>
    </row>
    <row r="6" spans="1:5" x14ac:dyDescent="0.25">
      <c r="A6" s="308" t="s">
        <v>128</v>
      </c>
      <c r="B6" s="258" t="s">
        <v>2</v>
      </c>
      <c r="C6" s="258" t="s">
        <v>2</v>
      </c>
      <c r="D6" s="258" t="s">
        <v>2</v>
      </c>
      <c r="E6" s="258" t="s">
        <v>2</v>
      </c>
    </row>
    <row r="7" spans="1:5" x14ac:dyDescent="0.25">
      <c r="A7" s="308" t="s">
        <v>129</v>
      </c>
      <c r="B7" s="100" t="s">
        <v>2</v>
      </c>
      <c r="C7" s="100" t="s">
        <v>2</v>
      </c>
      <c r="D7" s="100" t="s">
        <v>2</v>
      </c>
      <c r="E7" s="100" t="s">
        <v>2</v>
      </c>
    </row>
    <row r="8" spans="1:5" x14ac:dyDescent="0.25">
      <c r="A8" s="309" t="s">
        <v>130</v>
      </c>
      <c r="B8" s="515">
        <v>12974.072321760001</v>
      </c>
      <c r="C8" s="515">
        <v>13728.78741642</v>
      </c>
      <c r="D8" s="515">
        <v>13794.825416420001</v>
      </c>
      <c r="E8" s="515">
        <v>14504.720018870001</v>
      </c>
    </row>
    <row r="9" spans="1:5" x14ac:dyDescent="0.25">
      <c r="A9" s="309" t="s">
        <v>131</v>
      </c>
      <c r="B9" s="515">
        <v>537.59838144000003</v>
      </c>
      <c r="C9" s="515">
        <v>701.48293973</v>
      </c>
      <c r="D9" s="515">
        <v>735.90363753999998</v>
      </c>
      <c r="E9" s="515">
        <v>654.02810586999999</v>
      </c>
    </row>
    <row r="10" spans="1:5" x14ac:dyDescent="0.25">
      <c r="A10" s="309" t="s">
        <v>133</v>
      </c>
      <c r="B10" s="515">
        <v>24.466278389999999</v>
      </c>
      <c r="C10" s="515">
        <v>17.413909969999999</v>
      </c>
      <c r="D10" s="515">
        <v>25.247909969999998</v>
      </c>
      <c r="E10" s="515">
        <v>27.818532000000001</v>
      </c>
    </row>
    <row r="11" spans="1:5" x14ac:dyDescent="0.25">
      <c r="A11" s="315" t="s">
        <v>135</v>
      </c>
      <c r="B11" s="515">
        <v>706.91243943999996</v>
      </c>
      <c r="C11" s="515">
        <v>780.54706337000005</v>
      </c>
      <c r="D11" s="515">
        <v>766.78617904000009</v>
      </c>
      <c r="E11" s="515">
        <v>766.58352140000011</v>
      </c>
    </row>
    <row r="12" spans="1:5" x14ac:dyDescent="0.25">
      <c r="A12" s="308" t="s">
        <v>136</v>
      </c>
      <c r="B12" s="516">
        <v>14243.049421030002</v>
      </c>
      <c r="C12" s="516">
        <v>15228.231329490001</v>
      </c>
      <c r="D12" s="516">
        <v>15322.76314297</v>
      </c>
      <c r="E12" s="516">
        <v>15953.15017814</v>
      </c>
    </row>
    <row r="13" spans="1:5" x14ac:dyDescent="0.25">
      <c r="A13" s="308" t="s">
        <v>137</v>
      </c>
      <c r="B13" s="515" t="s">
        <v>2</v>
      </c>
      <c r="C13" s="515" t="s">
        <v>2</v>
      </c>
      <c r="D13" s="515" t="s">
        <v>2</v>
      </c>
      <c r="E13" s="515" t="s">
        <v>2</v>
      </c>
    </row>
    <row r="14" spans="1:5" x14ac:dyDescent="0.25">
      <c r="A14" s="309" t="s">
        <v>138</v>
      </c>
      <c r="B14" s="515">
        <v>-1175.51150173</v>
      </c>
      <c r="C14" s="515">
        <v>-1169.45876389</v>
      </c>
      <c r="D14" s="515">
        <v>-1278.8967638900001</v>
      </c>
      <c r="E14" s="515">
        <v>-1467.36443052</v>
      </c>
    </row>
    <row r="15" spans="1:5" x14ac:dyDescent="0.25">
      <c r="A15" s="540" t="s">
        <v>139</v>
      </c>
      <c r="B15" s="512">
        <v>-10596.886685699999</v>
      </c>
      <c r="C15" s="512">
        <v>-11564.4910836</v>
      </c>
      <c r="D15" s="512">
        <v>-11385.453642209999</v>
      </c>
      <c r="E15" s="512">
        <v>-11453.240832670001</v>
      </c>
    </row>
    <row r="16" spans="1:5" x14ac:dyDescent="0.25">
      <c r="A16" s="309" t="s">
        <v>24</v>
      </c>
      <c r="B16" s="515">
        <v>-1495.23581124</v>
      </c>
      <c r="C16" s="515">
        <v>-1598.5927603</v>
      </c>
      <c r="D16" s="515">
        <v>-1598.5927603</v>
      </c>
      <c r="E16" s="515">
        <v>-1963.8107416</v>
      </c>
    </row>
    <row r="17" spans="1:5" x14ac:dyDescent="0.25">
      <c r="A17" s="309" t="s">
        <v>141</v>
      </c>
      <c r="B17" s="515">
        <v>-29.739350200000001</v>
      </c>
      <c r="C17" s="515">
        <v>-14.858421330000001</v>
      </c>
      <c r="D17" s="515">
        <v>-33.123421329999999</v>
      </c>
      <c r="E17" s="515">
        <v>-38.186273730000003</v>
      </c>
    </row>
    <row r="18" spans="1:5" x14ac:dyDescent="0.25">
      <c r="A18" s="313" t="s">
        <v>142</v>
      </c>
      <c r="B18" s="517">
        <v>-13297.373348869998</v>
      </c>
      <c r="C18" s="517">
        <v>-14347.401029119999</v>
      </c>
      <c r="D18" s="517">
        <v>-14296.066587729998</v>
      </c>
      <c r="E18" s="517">
        <v>-14922.60227852</v>
      </c>
    </row>
    <row r="19" spans="1:5" ht="15.75" x14ac:dyDescent="0.25">
      <c r="A19" s="308" t="s">
        <v>357</v>
      </c>
      <c r="B19" s="518">
        <v>945.67607216000397</v>
      </c>
      <c r="C19" s="518">
        <v>880.83030037000208</v>
      </c>
      <c r="D19" s="518">
        <v>1026.6965552400015</v>
      </c>
      <c r="E19" s="518">
        <v>1030.54789962</v>
      </c>
    </row>
    <row r="20" spans="1:5" x14ac:dyDescent="0.25">
      <c r="A20" s="308" t="s">
        <v>144</v>
      </c>
      <c r="B20" s="515" t="s">
        <v>2</v>
      </c>
      <c r="C20" s="515" t="s">
        <v>2</v>
      </c>
      <c r="D20" s="515" t="s">
        <v>2</v>
      </c>
      <c r="E20" s="515" t="s">
        <v>2</v>
      </c>
    </row>
    <row r="21" spans="1:5" x14ac:dyDescent="0.25">
      <c r="A21" s="309" t="s">
        <v>145</v>
      </c>
      <c r="B21" s="515">
        <v>-77.677435619999997</v>
      </c>
      <c r="C21" s="515">
        <v>-75.756407999999993</v>
      </c>
      <c r="D21" s="515">
        <v>-40.465744119999897</v>
      </c>
      <c r="E21" s="515">
        <v>-65.198999000000001</v>
      </c>
    </row>
    <row r="22" spans="1:5" ht="15.75" x14ac:dyDescent="0.25">
      <c r="A22" s="309" t="s">
        <v>359</v>
      </c>
      <c r="B22" s="515">
        <v>-1206.8901838199999</v>
      </c>
      <c r="C22" s="515">
        <v>-1637.4237397700001</v>
      </c>
      <c r="D22" s="515">
        <v>-1725.47010692</v>
      </c>
      <c r="E22" s="515">
        <v>-1757.9058059399999</v>
      </c>
    </row>
    <row r="23" spans="1:5" x14ac:dyDescent="0.25">
      <c r="A23" s="6" t="s">
        <v>147</v>
      </c>
      <c r="B23" s="515">
        <v>10.77370187</v>
      </c>
      <c r="C23" s="515">
        <v>1.446256</v>
      </c>
      <c r="D23" s="515">
        <v>1.567256</v>
      </c>
      <c r="E23" s="515">
        <v>1.6042559999999999</v>
      </c>
    </row>
    <row r="24" spans="1:5" x14ac:dyDescent="0.25">
      <c r="A24" s="315" t="s">
        <v>148</v>
      </c>
      <c r="B24" s="520">
        <v>2.0215077400000001</v>
      </c>
      <c r="C24" s="520">
        <v>3.375</v>
      </c>
      <c r="D24" s="520">
        <v>3.375</v>
      </c>
      <c r="E24" s="520">
        <v>3.375</v>
      </c>
    </row>
    <row r="25" spans="1:5" x14ac:dyDescent="0.25">
      <c r="A25" s="312" t="s">
        <v>150</v>
      </c>
      <c r="B25" s="518">
        <v>-1271.77240983</v>
      </c>
      <c r="C25" s="518">
        <v>-1708.3588917700001</v>
      </c>
      <c r="D25" s="518">
        <v>-1760.9935950399999</v>
      </c>
      <c r="E25" s="518">
        <v>-1818.1255489399998</v>
      </c>
    </row>
    <row r="26" spans="1:5" x14ac:dyDescent="0.25">
      <c r="A26" s="308" t="s">
        <v>151</v>
      </c>
      <c r="B26" s="515" t="s">
        <v>2</v>
      </c>
      <c r="C26" s="515" t="s">
        <v>2</v>
      </c>
      <c r="D26" s="515" t="s">
        <v>2</v>
      </c>
      <c r="E26" s="515" t="s">
        <v>2</v>
      </c>
    </row>
    <row r="27" spans="1:5" x14ac:dyDescent="0.25">
      <c r="A27" s="310" t="s">
        <v>152</v>
      </c>
      <c r="B27" s="515">
        <v>328.97555606999998</v>
      </c>
      <c r="C27" s="515">
        <v>815.82668399000204</v>
      </c>
      <c r="D27" s="515">
        <v>790.40793057000201</v>
      </c>
      <c r="E27" s="515">
        <v>911.04499998999995</v>
      </c>
    </row>
    <row r="28" spans="1:5" ht="15.75" x14ac:dyDescent="0.25">
      <c r="A28" s="309" t="s">
        <v>360</v>
      </c>
      <c r="B28" s="515">
        <v>-9.4142389299999998</v>
      </c>
      <c r="C28" s="515">
        <v>-23.57042401</v>
      </c>
      <c r="D28" s="515">
        <v>-23.57042401</v>
      </c>
      <c r="E28" s="515">
        <v>-55.39198693000003</v>
      </c>
    </row>
    <row r="29" spans="1:5" x14ac:dyDescent="0.25">
      <c r="A29" s="6" t="s">
        <v>154</v>
      </c>
      <c r="B29" s="515">
        <v>-3.66618442</v>
      </c>
      <c r="C29" s="515">
        <v>-9.3681565699999894</v>
      </c>
      <c r="D29" s="515">
        <v>-19.66867371</v>
      </c>
      <c r="E29" s="515">
        <v>-6.8679473899999994</v>
      </c>
    </row>
    <row r="30" spans="1:5" ht="15.75" thickBot="1" x14ac:dyDescent="0.3">
      <c r="A30" s="318" t="s">
        <v>358</v>
      </c>
      <c r="B30" s="521">
        <v>315.89513271999999</v>
      </c>
      <c r="C30" s="521">
        <v>782.88810341000203</v>
      </c>
      <c r="D30" s="521">
        <v>747.16883285000199</v>
      </c>
      <c r="E30" s="521">
        <v>848.78506566999988</v>
      </c>
    </row>
    <row r="31" spans="1:5" x14ac:dyDescent="0.25">
      <c r="A31" s="308" t="s">
        <v>157</v>
      </c>
      <c r="B31" s="522">
        <v>-10.201204949996054</v>
      </c>
      <c r="C31" s="522">
        <v>-44.640487989996018</v>
      </c>
      <c r="D31" s="522">
        <v>12.871793050003589</v>
      </c>
      <c r="E31" s="522">
        <v>61.207416350000017</v>
      </c>
    </row>
    <row r="32" spans="1:5" x14ac:dyDescent="0.25">
      <c r="A32" s="417" t="s">
        <v>158</v>
      </c>
      <c r="B32" s="512">
        <v>1049.3756716600001</v>
      </c>
      <c r="C32" s="512">
        <v>1039.1744667099999</v>
      </c>
      <c r="D32" s="512">
        <v>1039.1744667099999</v>
      </c>
      <c r="E32" s="512">
        <v>1052.0462597600001</v>
      </c>
    </row>
    <row r="33" spans="1:5" ht="15.75" thickBot="1" x14ac:dyDescent="0.3">
      <c r="A33" s="415" t="s">
        <v>159</v>
      </c>
      <c r="B33" s="513">
        <v>1039.174466710004</v>
      </c>
      <c r="C33" s="513">
        <v>994.53397872000392</v>
      </c>
      <c r="D33" s="513">
        <v>1052.0462597600035</v>
      </c>
      <c r="E33" s="513">
        <v>1113.25367611</v>
      </c>
    </row>
    <row r="34" spans="1:5" x14ac:dyDescent="0.25">
      <c r="A34" s="260" t="s">
        <v>328</v>
      </c>
      <c r="B34" s="367"/>
      <c r="C34" s="367"/>
      <c r="D34" s="367"/>
      <c r="E34" s="367"/>
    </row>
    <row r="35" spans="1:5" x14ac:dyDescent="0.25">
      <c r="A35" s="367"/>
      <c r="B35" s="367"/>
      <c r="C35" s="367"/>
      <c r="D35" s="367"/>
      <c r="E35" s="367"/>
    </row>
    <row r="36" spans="1:5" x14ac:dyDescent="0.25">
      <c r="A36" s="543" t="s">
        <v>362</v>
      </c>
      <c r="B36"/>
    </row>
    <row r="37" spans="1:5" x14ac:dyDescent="0.25">
      <c r="A37" s="543" t="s">
        <v>372</v>
      </c>
    </row>
    <row r="38" spans="1:5" x14ac:dyDescent="0.25">
      <c r="A38" s="543" t="s">
        <v>373</v>
      </c>
    </row>
    <row r="39" spans="1:5" x14ac:dyDescent="0.25">
      <c r="A39" s="543" t="s">
        <v>374</v>
      </c>
    </row>
    <row r="40" spans="1:5" x14ac:dyDescent="0.25">
      <c r="A40" s="543" t="s">
        <v>375</v>
      </c>
      <c r="B40"/>
    </row>
  </sheetData>
  <mergeCells count="1">
    <mergeCell ref="A3:E3"/>
  </mergeCells>
  <pageMargins left="0.23622047244094491" right="0.23622047244094491" top="0.74803149606299213" bottom="0.74803149606299213" header="0.31496062992125984" footer="0.31496062992125984"/>
  <pageSetup paperSize="8" scale="63" fitToHeight="0" orientation="landscape" cellComments="asDisplayed" r:id="rId1"/>
  <headerFooter>
    <oddFooter>&amp;L&amp;"arial,Bold"&amp;10&amp;K3F3F3FUnclassified</oddFooter>
    <evenFooter>&amp;L&amp;"arial,Bold"&amp;10&amp;K3F3F3FUnclassified</evenFooter>
    <firstFooter>&amp;L&amp;"arial,Bold"&amp;10&amp;K3F3F3FUnclassified</first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6DF19B-6008-462D-A617-1EE3E1ECEBC4}">
  <sheetPr published="0">
    <tabColor rgb="FF92D050"/>
    <pageSetUpPr fitToPage="1"/>
  </sheetPr>
  <dimension ref="A1:F28"/>
  <sheetViews>
    <sheetView showGridLines="0" zoomScale="85" zoomScaleNormal="85" zoomScaleSheetLayoutView="25" zoomScalePageLayoutView="70" workbookViewId="0">
      <selection activeCell="I5" sqref="I5"/>
    </sheetView>
  </sheetViews>
  <sheetFormatPr defaultColWidth="8.85546875" defaultRowHeight="15" x14ac:dyDescent="0.25"/>
  <cols>
    <col min="1" max="1" width="71.7109375" style="534" customWidth="1"/>
    <col min="2" max="2" width="14.140625" style="534" bestFit="1" customWidth="1"/>
    <col min="3" max="3" width="19.5703125" style="534" bestFit="1" customWidth="1"/>
    <col min="4" max="4" width="20.85546875" style="534" bestFit="1" customWidth="1"/>
    <col min="5" max="5" width="12.5703125" style="534" bestFit="1" customWidth="1"/>
    <col min="6" max="16384" width="8.85546875" style="534"/>
  </cols>
  <sheetData>
    <row r="1" spans="1:6" x14ac:dyDescent="0.25">
      <c r="A1" s="547" t="s">
        <v>376</v>
      </c>
      <c r="B1" s="133"/>
      <c r="C1" s="134"/>
      <c r="D1" s="134"/>
      <c r="E1" s="134"/>
    </row>
    <row r="2" spans="1:6" x14ac:dyDescent="0.25">
      <c r="A2" s="547"/>
      <c r="B2" s="133"/>
      <c r="C2" s="134"/>
      <c r="D2" s="134"/>
      <c r="E2" s="134"/>
    </row>
    <row r="3" spans="1:6" x14ac:dyDescent="0.25">
      <c r="A3" s="552" t="s">
        <v>0</v>
      </c>
      <c r="B3" s="552"/>
      <c r="C3" s="552"/>
      <c r="D3" s="552"/>
      <c r="E3" s="552"/>
    </row>
    <row r="4" spans="1:6" ht="30" customHeight="1" x14ac:dyDescent="0.25">
      <c r="A4" s="190" t="s">
        <v>2</v>
      </c>
      <c r="B4" s="106" t="s">
        <v>96</v>
      </c>
      <c r="C4" s="106" t="s">
        <v>199</v>
      </c>
      <c r="D4" s="106" t="s">
        <v>203</v>
      </c>
      <c r="E4" s="106" t="s">
        <v>314</v>
      </c>
      <c r="F4" s="191" t="s">
        <v>201</v>
      </c>
    </row>
    <row r="5" spans="1:6" ht="15" customHeight="1" x14ac:dyDescent="0.25">
      <c r="A5" s="271" t="s">
        <v>340</v>
      </c>
      <c r="B5" s="523">
        <v>2823.8819220999999</v>
      </c>
      <c r="C5" s="523">
        <v>9418.1189870899998</v>
      </c>
      <c r="D5" s="523">
        <v>11419.209611009999</v>
      </c>
      <c r="E5" s="523">
        <v>2.8506350399999998</v>
      </c>
      <c r="F5" s="523">
        <v>23664.061155239997</v>
      </c>
    </row>
    <row r="6" spans="1:6" ht="15" customHeight="1" x14ac:dyDescent="0.25">
      <c r="A6" s="278" t="s">
        <v>41</v>
      </c>
      <c r="B6" s="505">
        <v>398.75608964000003</v>
      </c>
      <c r="C6" s="505">
        <v>0</v>
      </c>
      <c r="D6" s="505">
        <v>3642.3718319</v>
      </c>
      <c r="E6" s="505">
        <v>1.9402649999999999</v>
      </c>
      <c r="F6" s="616">
        <v>4043.0681865400002</v>
      </c>
    </row>
    <row r="7" spans="1:6" x14ac:dyDescent="0.25">
      <c r="A7" s="278" t="s">
        <v>202</v>
      </c>
      <c r="B7" s="505">
        <v>0</v>
      </c>
      <c r="C7" s="505">
        <v>249.35814513</v>
      </c>
      <c r="D7" s="505">
        <v>0</v>
      </c>
      <c r="E7" s="505">
        <v>0</v>
      </c>
      <c r="F7" s="616">
        <v>249.35814513</v>
      </c>
    </row>
    <row r="8" spans="1:6" x14ac:dyDescent="0.25">
      <c r="A8" s="271" t="s">
        <v>348</v>
      </c>
      <c r="B8" s="506">
        <v>3222.6380117399999</v>
      </c>
      <c r="C8" s="506">
        <v>9667.4771322199995</v>
      </c>
      <c r="D8" s="506">
        <v>15061.581442909999</v>
      </c>
      <c r="E8" s="506">
        <v>4.7909000399999995</v>
      </c>
      <c r="F8" s="506">
        <v>27956.487486909999</v>
      </c>
    </row>
    <row r="9" spans="1:6" x14ac:dyDescent="0.25">
      <c r="A9" s="278" t="s">
        <v>41</v>
      </c>
      <c r="B9" s="505">
        <v>367.39850904999997</v>
      </c>
      <c r="C9" s="505">
        <v>0</v>
      </c>
      <c r="D9" s="505">
        <v>11.934695479999499</v>
      </c>
      <c r="E9" s="505">
        <v>6.3299999999999999E-4</v>
      </c>
      <c r="F9" s="616">
        <v>379.33383752999947</v>
      </c>
    </row>
    <row r="10" spans="1:6" x14ac:dyDescent="0.25">
      <c r="A10" s="280" t="s">
        <v>202</v>
      </c>
      <c r="B10" s="505">
        <v>0</v>
      </c>
      <c r="C10" s="505">
        <v>816.79777158000002</v>
      </c>
      <c r="D10" s="505">
        <v>0</v>
      </c>
      <c r="E10" s="505">
        <v>0</v>
      </c>
      <c r="F10" s="617">
        <v>816.79777158000002</v>
      </c>
    </row>
    <row r="11" spans="1:6" x14ac:dyDescent="0.25">
      <c r="A11" s="271" t="s">
        <v>349</v>
      </c>
      <c r="B11" s="506">
        <v>3590.0365207899999</v>
      </c>
      <c r="C11" s="506">
        <v>10484.2749038</v>
      </c>
      <c r="D11" s="506">
        <v>15073.516138389999</v>
      </c>
      <c r="E11" s="506">
        <v>4.7915330399999991</v>
      </c>
      <c r="F11" s="506">
        <v>29152.61909602</v>
      </c>
    </row>
    <row r="12" spans="1:6" x14ac:dyDescent="0.25">
      <c r="A12" s="278" t="s">
        <v>41</v>
      </c>
      <c r="B12" s="505">
        <v>490.65518100999998</v>
      </c>
      <c r="C12" s="505">
        <v>0</v>
      </c>
      <c r="D12" s="505">
        <v>11.934695479999499</v>
      </c>
      <c r="E12" s="505">
        <v>6.3299999999999999E-4</v>
      </c>
      <c r="F12" s="616">
        <v>502.59050948999948</v>
      </c>
    </row>
    <row r="13" spans="1:6" x14ac:dyDescent="0.25">
      <c r="A13" s="280" t="s">
        <v>202</v>
      </c>
      <c r="B13" s="505">
        <v>0</v>
      </c>
      <c r="C13" s="505">
        <v>791.37901815999999</v>
      </c>
      <c r="D13" s="505">
        <v>0</v>
      </c>
      <c r="E13" s="505">
        <v>0</v>
      </c>
      <c r="F13" s="617">
        <v>791.37901815999999</v>
      </c>
    </row>
    <row r="14" spans="1:6" x14ac:dyDescent="0.25">
      <c r="A14" s="273" t="s">
        <v>350</v>
      </c>
      <c r="B14" s="506">
        <v>3713.2931927499999</v>
      </c>
      <c r="C14" s="506">
        <v>10458.856150379999</v>
      </c>
      <c r="D14" s="506">
        <v>15073.516138389999</v>
      </c>
      <c r="E14" s="506">
        <v>4.7915330399999991</v>
      </c>
      <c r="F14" s="506">
        <v>29250.457014559997</v>
      </c>
    </row>
    <row r="15" spans="1:6" x14ac:dyDescent="0.25">
      <c r="A15" s="278" t="s">
        <v>41</v>
      </c>
      <c r="B15" s="505">
        <v>408.57381873000003</v>
      </c>
      <c r="C15" s="505">
        <v>0</v>
      </c>
      <c r="D15" s="505">
        <v>-9.8919116099987008</v>
      </c>
      <c r="E15" s="505">
        <v>0</v>
      </c>
      <c r="F15" s="616">
        <v>398.68190712000131</v>
      </c>
    </row>
    <row r="16" spans="1:6" x14ac:dyDescent="0.25">
      <c r="A16" s="278" t="s">
        <v>202</v>
      </c>
      <c r="B16" s="514">
        <v>0</v>
      </c>
      <c r="C16" s="505">
        <v>911.19377157999998</v>
      </c>
      <c r="D16" s="514">
        <v>0</v>
      </c>
      <c r="E16" s="514">
        <v>0</v>
      </c>
      <c r="F16" s="617">
        <v>911.19377157999998</v>
      </c>
    </row>
    <row r="17" spans="1:6" ht="15.75" thickBot="1" x14ac:dyDescent="0.3">
      <c r="A17" s="287" t="s">
        <v>351</v>
      </c>
      <c r="B17" s="510">
        <v>4121.8670114799997</v>
      </c>
      <c r="C17" s="510">
        <v>11370.049921959999</v>
      </c>
      <c r="D17" s="510">
        <v>15063.624226780001</v>
      </c>
      <c r="E17" s="510">
        <v>4.7915330399999991</v>
      </c>
      <c r="F17" s="510">
        <v>30560.332693259999</v>
      </c>
    </row>
    <row r="18" spans="1:6" x14ac:dyDescent="0.25">
      <c r="A18" s="260" t="s">
        <v>328</v>
      </c>
      <c r="B18" s="367"/>
      <c r="C18" s="367"/>
      <c r="D18" s="367"/>
      <c r="E18" s="367"/>
    </row>
    <row r="19" spans="1:6" x14ac:dyDescent="0.25">
      <c r="A19" s="367"/>
      <c r="B19" s="367"/>
      <c r="C19" s="367"/>
      <c r="D19" s="367"/>
      <c r="E19" s="367"/>
    </row>
    <row r="20" spans="1:6" x14ac:dyDescent="0.25">
      <c r="A20" s="543" t="s">
        <v>362</v>
      </c>
      <c r="B20"/>
      <c r="C20" s="367"/>
      <c r="D20" s="367"/>
      <c r="E20" s="367"/>
    </row>
    <row r="21" spans="1:6" x14ac:dyDescent="0.25">
      <c r="A21" s="543" t="s">
        <v>377</v>
      </c>
      <c r="C21" s="548"/>
      <c r="D21" s="548"/>
      <c r="E21" s="548"/>
    </row>
    <row r="22" spans="1:6" x14ac:dyDescent="0.25">
      <c r="A22" s="543" t="s">
        <v>368</v>
      </c>
      <c r="C22" s="549"/>
      <c r="D22" s="549"/>
      <c r="E22" s="550"/>
    </row>
    <row r="23" spans="1:6" x14ac:dyDescent="0.25">
      <c r="A23" s="543" t="s">
        <v>378</v>
      </c>
      <c r="C23" s="503"/>
      <c r="D23" s="503"/>
      <c r="E23" s="503"/>
    </row>
    <row r="24" spans="1:6" x14ac:dyDescent="0.25">
      <c r="A24" s="502"/>
      <c r="B24" s="504"/>
      <c r="C24" s="504"/>
      <c r="D24" s="503"/>
      <c r="E24" s="503"/>
    </row>
    <row r="25" spans="1:6" x14ac:dyDescent="0.25">
      <c r="A25" s="502"/>
      <c r="B25" s="504"/>
      <c r="C25" s="504"/>
      <c r="D25" s="503"/>
      <c r="E25" s="503"/>
    </row>
    <row r="26" spans="1:6" x14ac:dyDescent="0.25">
      <c r="A26" s="409"/>
      <c r="B26" s="409"/>
      <c r="C26" s="409"/>
      <c r="D26" s="409"/>
      <c r="E26" s="409"/>
    </row>
    <row r="27" spans="1:6" x14ac:dyDescent="0.25">
      <c r="A27" s="216"/>
      <c r="B27" s="216"/>
      <c r="C27" s="216"/>
      <c r="D27" s="216"/>
      <c r="E27" s="216"/>
    </row>
    <row r="28" spans="1:6" x14ac:dyDescent="0.25">
      <c r="A28" s="367"/>
      <c r="B28" s="367"/>
      <c r="C28" s="367"/>
      <c r="D28" s="367"/>
      <c r="E28" s="367"/>
    </row>
  </sheetData>
  <mergeCells count="1">
    <mergeCell ref="A3:E3"/>
  </mergeCells>
  <pageMargins left="0.23622047244094491" right="0.23622047244094491" top="0.74803149606299213" bottom="0.74803149606299213" header="0.31496062992125984" footer="0.31496062992125984"/>
  <pageSetup paperSize="8" scale="63" fitToHeight="0" orientation="landscape" cellComments="asDisplayed" r:id="rId1"/>
  <headerFooter>
    <oddFooter>&amp;L&amp;"arial,Bold"&amp;10&amp;K3F3F3FUnclassified</oddFooter>
    <evenFooter>&amp;L&amp;"arial,Bold"&amp;10&amp;K3F3F3FUnclassified</evenFooter>
    <firstFooter>&amp;L&amp;"arial,Bold"&amp;10&amp;K3F3F3FUnclassified</first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03C5BC-932D-4244-939B-5F5EB2464976}">
  <sheetPr published="0">
    <tabColor rgb="FF92D050"/>
    <pageSetUpPr fitToPage="1"/>
  </sheetPr>
  <dimension ref="A1:E43"/>
  <sheetViews>
    <sheetView showGridLines="0" zoomScale="85" zoomScaleNormal="85" zoomScaleSheetLayoutView="25" zoomScalePageLayoutView="70" workbookViewId="0">
      <selection activeCell="A47" sqref="A47"/>
    </sheetView>
  </sheetViews>
  <sheetFormatPr defaultColWidth="8.85546875" defaultRowHeight="15" x14ac:dyDescent="0.25"/>
  <cols>
    <col min="1" max="1" width="71.7109375" style="534" customWidth="1"/>
    <col min="2" max="2" width="14.140625" style="534" bestFit="1" customWidth="1"/>
    <col min="3" max="3" width="19.5703125" style="534" bestFit="1" customWidth="1"/>
    <col min="4" max="4" width="20.85546875" style="534" bestFit="1" customWidth="1"/>
    <col min="5" max="5" width="12.5703125" style="534" bestFit="1" customWidth="1"/>
    <col min="6" max="16384" width="8.85546875" style="534"/>
  </cols>
  <sheetData>
    <row r="1" spans="1:5" x14ac:dyDescent="0.25">
      <c r="A1" s="545" t="s">
        <v>379</v>
      </c>
      <c r="B1" s="133"/>
      <c r="C1" s="2"/>
      <c r="D1" s="2"/>
      <c r="E1" s="2"/>
    </row>
    <row r="2" spans="1:5" x14ac:dyDescent="0.25">
      <c r="A2" s="2"/>
      <c r="B2" s="2"/>
      <c r="C2" s="2"/>
      <c r="D2" s="2"/>
      <c r="E2" s="2"/>
    </row>
    <row r="3" spans="1:5" x14ac:dyDescent="0.25">
      <c r="A3" s="552" t="s">
        <v>0</v>
      </c>
      <c r="B3" s="552"/>
      <c r="C3" s="552"/>
      <c r="D3" s="552"/>
      <c r="E3" s="552"/>
    </row>
    <row r="4" spans="1:5" x14ac:dyDescent="0.25">
      <c r="A4" s="172" t="s">
        <v>2</v>
      </c>
      <c r="B4" s="394" t="s">
        <v>330</v>
      </c>
      <c r="C4" s="394" t="s">
        <v>333</v>
      </c>
      <c r="D4" s="394" t="s">
        <v>333</v>
      </c>
      <c r="E4" s="394" t="s">
        <v>336</v>
      </c>
    </row>
    <row r="5" spans="1:5" ht="15.75" customHeight="1" x14ac:dyDescent="0.25">
      <c r="A5" s="174" t="s">
        <v>2</v>
      </c>
      <c r="B5" s="395" t="s">
        <v>341</v>
      </c>
      <c r="C5" s="395" t="s">
        <v>345</v>
      </c>
      <c r="D5" s="395" t="s">
        <v>346</v>
      </c>
      <c r="E5" s="395" t="s">
        <v>347</v>
      </c>
    </row>
    <row r="6" spans="1:5" x14ac:dyDescent="0.25">
      <c r="A6" s="273" t="s">
        <v>209</v>
      </c>
      <c r="B6" s="255" t="s">
        <v>2</v>
      </c>
      <c r="C6" s="255" t="s">
        <v>2</v>
      </c>
      <c r="D6" s="255" t="s">
        <v>2</v>
      </c>
      <c r="E6" s="255" t="s">
        <v>2</v>
      </c>
    </row>
    <row r="7" spans="1:5" x14ac:dyDescent="0.25">
      <c r="A7" s="278" t="s">
        <v>14</v>
      </c>
      <c r="B7" s="505">
        <v>74.492674930000007</v>
      </c>
      <c r="C7" s="505">
        <v>69.625964999999994</v>
      </c>
      <c r="D7" s="505">
        <v>69.625964999999994</v>
      </c>
      <c r="E7" s="505">
        <v>73.071965000000006</v>
      </c>
    </row>
    <row r="8" spans="1:5" x14ac:dyDescent="0.25">
      <c r="A8" s="278" t="s">
        <v>15</v>
      </c>
      <c r="B8" s="505">
        <v>3245.8159345899999</v>
      </c>
      <c r="C8" s="505">
        <v>3411.3397009999999</v>
      </c>
      <c r="D8" s="505">
        <v>3449.002</v>
      </c>
      <c r="E8" s="505">
        <v>3634.3040000000001</v>
      </c>
    </row>
    <row r="9" spans="1:5" x14ac:dyDescent="0.25">
      <c r="A9" s="278" t="s">
        <v>17</v>
      </c>
      <c r="B9" s="505">
        <v>16.44679095</v>
      </c>
      <c r="C9" s="505">
        <v>1.879429</v>
      </c>
      <c r="D9" s="505">
        <v>2.8844289999999999</v>
      </c>
      <c r="E9" s="505">
        <v>1.879429</v>
      </c>
    </row>
    <row r="10" spans="1:5" x14ac:dyDescent="0.25">
      <c r="A10" s="274" t="s">
        <v>237</v>
      </c>
      <c r="B10" s="507">
        <v>3336.7554004699996</v>
      </c>
      <c r="C10" s="507">
        <v>3482.8450950000001</v>
      </c>
      <c r="D10" s="507">
        <v>3521.5123940000003</v>
      </c>
      <c r="E10" s="507">
        <v>3709.2553940000003</v>
      </c>
    </row>
    <row r="11" spans="1:5" x14ac:dyDescent="0.25">
      <c r="A11" s="278" t="s">
        <v>2</v>
      </c>
      <c r="B11" s="384" t="s">
        <v>2</v>
      </c>
      <c r="C11" s="384" t="s">
        <v>2</v>
      </c>
      <c r="D11" s="384" t="s">
        <v>2</v>
      </c>
      <c r="E11" s="384" t="s">
        <v>2</v>
      </c>
    </row>
    <row r="12" spans="1:5" x14ac:dyDescent="0.25">
      <c r="A12" s="273" t="s">
        <v>238</v>
      </c>
      <c r="B12" s="384" t="s">
        <v>2</v>
      </c>
      <c r="C12" s="384" t="s">
        <v>2</v>
      </c>
      <c r="D12" s="384" t="s">
        <v>2</v>
      </c>
      <c r="E12" s="384" t="s">
        <v>2</v>
      </c>
    </row>
    <row r="13" spans="1:5" x14ac:dyDescent="0.25">
      <c r="A13" s="278" t="s">
        <v>239</v>
      </c>
      <c r="B13" s="505">
        <v>1.0600551</v>
      </c>
      <c r="C13" s="505">
        <v>0</v>
      </c>
      <c r="D13" s="505">
        <v>0</v>
      </c>
      <c r="E13" s="505">
        <v>0</v>
      </c>
    </row>
    <row r="14" spans="1:5" x14ac:dyDescent="0.25">
      <c r="A14" s="278" t="s">
        <v>23</v>
      </c>
      <c r="B14" s="505">
        <v>3237.6085581000002</v>
      </c>
      <c r="C14" s="505">
        <v>3403.9397009999998</v>
      </c>
      <c r="D14" s="505">
        <v>3439.98</v>
      </c>
      <c r="E14" s="505">
        <v>3626.2260000000001</v>
      </c>
    </row>
    <row r="15" spans="1:5" x14ac:dyDescent="0.25">
      <c r="A15" s="278" t="s">
        <v>213</v>
      </c>
      <c r="B15" s="505">
        <v>84.832766070000005</v>
      </c>
      <c r="C15" s="505">
        <v>111.855394</v>
      </c>
      <c r="D15" s="505">
        <v>101.41764058</v>
      </c>
      <c r="E15" s="505">
        <v>82.979393999999999</v>
      </c>
    </row>
    <row r="16" spans="1:5" x14ac:dyDescent="0.25">
      <c r="A16" s="274" t="s">
        <v>214</v>
      </c>
      <c r="B16" s="507">
        <v>3323.5013792700006</v>
      </c>
      <c r="C16" s="507">
        <v>3515.7950949999999</v>
      </c>
      <c r="D16" s="507">
        <v>3541.3976405799999</v>
      </c>
      <c r="E16" s="507">
        <v>3709.2053940000001</v>
      </c>
    </row>
    <row r="17" spans="1:5" x14ac:dyDescent="0.25">
      <c r="A17" s="274" t="s">
        <v>215</v>
      </c>
      <c r="B17" s="507">
        <v>13.254021199998988</v>
      </c>
      <c r="C17" s="507">
        <v>-32.949999999999818</v>
      </c>
      <c r="D17" s="507">
        <v>-19.885246579999603</v>
      </c>
      <c r="E17" s="507">
        <v>5.0000000000181899E-2</v>
      </c>
    </row>
    <row r="18" spans="1:5" x14ac:dyDescent="0.25">
      <c r="A18" s="273" t="s">
        <v>28</v>
      </c>
      <c r="B18" s="383" t="s">
        <v>2</v>
      </c>
      <c r="C18" s="383" t="s">
        <v>2</v>
      </c>
      <c r="D18" s="383" t="s">
        <v>2</v>
      </c>
      <c r="E18" s="383" t="s">
        <v>2</v>
      </c>
    </row>
    <row r="19" spans="1:5" x14ac:dyDescent="0.25">
      <c r="A19" s="278" t="s">
        <v>29</v>
      </c>
      <c r="B19" s="505">
        <v>-3.6589966299999999</v>
      </c>
      <c r="C19" s="505">
        <v>33</v>
      </c>
      <c r="D19" s="505">
        <v>19.935246580000001</v>
      </c>
      <c r="E19" s="505">
        <v>0</v>
      </c>
    </row>
    <row r="20" spans="1:5" x14ac:dyDescent="0.25">
      <c r="A20" s="274" t="s">
        <v>33</v>
      </c>
      <c r="B20" s="507">
        <v>-3.6589966299999999</v>
      </c>
      <c r="C20" s="507">
        <v>33</v>
      </c>
      <c r="D20" s="507">
        <v>19.935246580000001</v>
      </c>
      <c r="E20" s="507">
        <v>0</v>
      </c>
    </row>
    <row r="21" spans="1:5" ht="15.75" thickBot="1" x14ac:dyDescent="0.3">
      <c r="A21" s="287" t="s">
        <v>34</v>
      </c>
      <c r="B21" s="519">
        <v>9.5950245699989871</v>
      </c>
      <c r="C21" s="519">
        <v>5.0000000000181899E-2</v>
      </c>
      <c r="D21" s="519">
        <v>5.0000000000398614E-2</v>
      </c>
      <c r="E21" s="519">
        <v>5.0000000000181899E-2</v>
      </c>
    </row>
    <row r="22" spans="1:5" ht="15.75" thickBot="1" x14ac:dyDescent="0.3">
      <c r="A22" s="276" t="s">
        <v>41</v>
      </c>
      <c r="B22" s="508">
        <v>9.5950245699989871</v>
      </c>
      <c r="C22" s="508">
        <v>5.0000000000181899E-2</v>
      </c>
      <c r="D22" s="508">
        <v>5.0000000000398614E-2</v>
      </c>
      <c r="E22" s="508">
        <v>5.0000000000181899E-2</v>
      </c>
    </row>
    <row r="23" spans="1:5" ht="15.75" customHeight="1" x14ac:dyDescent="0.25">
      <c r="A23" s="273" t="s">
        <v>2</v>
      </c>
      <c r="B23" s="383" t="s">
        <v>2</v>
      </c>
      <c r="C23" s="383" t="s">
        <v>2</v>
      </c>
      <c r="D23" s="383" t="s">
        <v>2</v>
      </c>
      <c r="E23" s="383" t="s">
        <v>2</v>
      </c>
    </row>
    <row r="24" spans="1:5" x14ac:dyDescent="0.25">
      <c r="A24" s="273" t="s">
        <v>219</v>
      </c>
      <c r="B24" s="384" t="s">
        <v>2</v>
      </c>
      <c r="C24" s="384" t="s">
        <v>2</v>
      </c>
      <c r="D24" s="384" t="s">
        <v>2</v>
      </c>
      <c r="E24" s="384" t="s">
        <v>2</v>
      </c>
    </row>
    <row r="25" spans="1:5" ht="15" customHeight="1" x14ac:dyDescent="0.25">
      <c r="A25" s="297" t="s">
        <v>75</v>
      </c>
      <c r="B25" s="511">
        <v>0.57413075999999996</v>
      </c>
      <c r="C25" s="511">
        <v>0</v>
      </c>
      <c r="D25" s="511">
        <v>0</v>
      </c>
      <c r="E25" s="511">
        <v>0</v>
      </c>
    </row>
    <row r="26" spans="1:5" x14ac:dyDescent="0.25">
      <c r="A26" s="297" t="s">
        <v>76</v>
      </c>
      <c r="B26" s="511">
        <v>25.312293530000002</v>
      </c>
      <c r="C26" s="511">
        <v>25.93642428999965</v>
      </c>
      <c r="D26" s="511">
        <v>25.936424290000105</v>
      </c>
      <c r="E26" s="511">
        <v>25.986424290000286</v>
      </c>
    </row>
    <row r="27" spans="1:5" x14ac:dyDescent="0.25">
      <c r="A27" s="278" t="s">
        <v>77</v>
      </c>
      <c r="B27" s="505">
        <v>1.27325</v>
      </c>
      <c r="C27" s="505">
        <v>1.27325</v>
      </c>
      <c r="D27" s="505">
        <v>1.27325</v>
      </c>
      <c r="E27" s="505">
        <v>1.27325</v>
      </c>
    </row>
    <row r="28" spans="1:5" x14ac:dyDescent="0.25">
      <c r="A28" s="274" t="s">
        <v>220</v>
      </c>
      <c r="B28" s="507">
        <v>27.159674290000002</v>
      </c>
      <c r="C28" s="507">
        <v>27.209674289999651</v>
      </c>
      <c r="D28" s="507">
        <v>27.209674290000105</v>
      </c>
      <c r="E28" s="507">
        <v>27.259674290000287</v>
      </c>
    </row>
    <row r="29" spans="1:5" ht="4.5" customHeight="1" x14ac:dyDescent="0.25">
      <c r="A29" s="6" t="s">
        <v>2</v>
      </c>
      <c r="B29" s="259" t="s">
        <v>2</v>
      </c>
      <c r="C29" s="259" t="s">
        <v>2</v>
      </c>
      <c r="D29" s="259" t="s">
        <v>2</v>
      </c>
      <c r="E29" s="259" t="s">
        <v>2</v>
      </c>
    </row>
    <row r="30" spans="1:5" x14ac:dyDescent="0.25">
      <c r="A30" s="312" t="s">
        <v>221</v>
      </c>
      <c r="B30" s="259" t="s">
        <v>2</v>
      </c>
      <c r="C30" s="259" t="s">
        <v>2</v>
      </c>
      <c r="D30" s="259" t="s">
        <v>2</v>
      </c>
      <c r="E30" s="259" t="s">
        <v>2</v>
      </c>
    </row>
    <row r="31" spans="1:5" x14ac:dyDescent="0.25">
      <c r="A31" s="313" t="s">
        <v>222</v>
      </c>
      <c r="B31" s="517">
        <v>0</v>
      </c>
      <c r="C31" s="517">
        <v>0</v>
      </c>
      <c r="D31" s="517">
        <v>0</v>
      </c>
      <c r="E31" s="517">
        <v>0</v>
      </c>
    </row>
    <row r="32" spans="1:5" ht="15.75" thickBot="1" x14ac:dyDescent="0.3">
      <c r="A32" s="289" t="s">
        <v>94</v>
      </c>
      <c r="B32" s="519">
        <v>27.159674290000002</v>
      </c>
      <c r="C32" s="519">
        <v>27.209674289999651</v>
      </c>
      <c r="D32" s="519">
        <v>27.209674290000105</v>
      </c>
      <c r="E32" s="519">
        <v>27.259674290000287</v>
      </c>
    </row>
    <row r="33" spans="1:5" x14ac:dyDescent="0.25">
      <c r="A33" s="260" t="s">
        <v>328</v>
      </c>
      <c r="B33" s="367"/>
      <c r="C33" s="367"/>
      <c r="D33" s="367"/>
      <c r="E33" s="367"/>
    </row>
    <row r="34" spans="1:5" x14ac:dyDescent="0.25">
      <c r="A34" s="367"/>
      <c r="B34" s="367"/>
      <c r="C34" s="367"/>
      <c r="D34" s="367"/>
      <c r="E34" s="367"/>
    </row>
    <row r="35" spans="1:5" x14ac:dyDescent="0.25">
      <c r="A35" s="543" t="s">
        <v>362</v>
      </c>
      <c r="B35"/>
      <c r="C35" s="367"/>
      <c r="D35" s="367"/>
      <c r="E35" s="367"/>
    </row>
    <row r="36" spans="1:5" x14ac:dyDescent="0.25">
      <c r="A36" s="543" t="s">
        <v>363</v>
      </c>
      <c r="C36" s="548"/>
      <c r="D36" s="548"/>
      <c r="E36" s="548"/>
    </row>
    <row r="37" spans="1:5" x14ac:dyDescent="0.25">
      <c r="A37" s="543" t="s">
        <v>380</v>
      </c>
      <c r="C37" s="409"/>
      <c r="D37" s="409"/>
      <c r="E37" s="526"/>
    </row>
    <row r="38" spans="1:5" x14ac:dyDescent="0.25">
      <c r="A38" s="543" t="s">
        <v>381</v>
      </c>
      <c r="C38" s="503"/>
      <c r="D38" s="503"/>
      <c r="E38" s="503"/>
    </row>
    <row r="39" spans="1:5" x14ac:dyDescent="0.25">
      <c r="A39" s="502"/>
      <c r="B39" s="504"/>
      <c r="C39" s="504"/>
      <c r="D39" s="503"/>
      <c r="E39" s="503"/>
    </row>
    <row r="40" spans="1:5" x14ac:dyDescent="0.25">
      <c r="A40" s="502"/>
      <c r="B40" s="504"/>
      <c r="C40" s="504"/>
      <c r="D40" s="503"/>
      <c r="E40" s="503"/>
    </row>
    <row r="41" spans="1:5" x14ac:dyDescent="0.25">
      <c r="A41" s="549"/>
      <c r="B41" s="549"/>
      <c r="C41" s="549"/>
      <c r="D41" s="549"/>
      <c r="E41" s="549"/>
    </row>
    <row r="42" spans="1:5" x14ac:dyDescent="0.25">
      <c r="A42" s="551"/>
      <c r="B42" s="551"/>
      <c r="C42" s="551"/>
      <c r="D42" s="551"/>
      <c r="E42" s="551"/>
    </row>
    <row r="43" spans="1:5" x14ac:dyDescent="0.25">
      <c r="A43" s="367"/>
      <c r="B43" s="367"/>
      <c r="C43" s="367"/>
      <c r="D43" s="367"/>
      <c r="E43" s="367"/>
    </row>
  </sheetData>
  <mergeCells count="1">
    <mergeCell ref="A3:E3"/>
  </mergeCells>
  <pageMargins left="0.23622047244094491" right="0.23622047244094491" top="0.74803149606299213" bottom="0.74803149606299213" header="0.31496062992125984" footer="0.31496062992125984"/>
  <pageSetup paperSize="8" scale="63" fitToHeight="0" orientation="landscape" cellComments="asDisplayed" r:id="rId1"/>
  <headerFooter>
    <oddFooter>&amp;L&amp;"arial,Bold"&amp;10&amp;K3F3F3FUnclassified</oddFooter>
    <evenFooter>&amp;L&amp;"arial,Bold"&amp;10&amp;K3F3F3FUnclassified</evenFooter>
    <firstFooter>&amp;L&amp;"arial,Bold"&amp;10&amp;K3F3F3FUnclassified</first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published="0" codeName="Sheet10">
    <tabColor rgb="FF92D050"/>
    <pageSetUpPr fitToPage="1"/>
  </sheetPr>
  <dimension ref="A1:S239"/>
  <sheetViews>
    <sheetView showGridLines="0" topLeftCell="A112" zoomScale="70" zoomScaleNormal="70" zoomScaleSheetLayoutView="25" zoomScalePageLayoutView="70" workbookViewId="0">
      <selection activeCell="A118" sqref="A118:XFD118"/>
    </sheetView>
  </sheetViews>
  <sheetFormatPr defaultColWidth="8.85546875" defaultRowHeight="15" outlineLevelRow="1" outlineLevelCol="1" x14ac:dyDescent="0.25"/>
  <cols>
    <col min="1" max="1" width="64.140625" style="53" customWidth="1" outlineLevel="1"/>
    <col min="2" max="2" width="60.42578125" bestFit="1" customWidth="1"/>
    <col min="3" max="3" width="18.42578125" bestFit="1" customWidth="1"/>
    <col min="4" max="4" width="10" bestFit="1" customWidth="1"/>
    <col min="5" max="5" width="10.28515625" bestFit="1" customWidth="1"/>
    <col min="6" max="6" width="10" bestFit="1" customWidth="1"/>
    <col min="7" max="7" width="10.140625" customWidth="1"/>
    <col min="8" max="8" width="9.140625" customWidth="1"/>
    <col min="9" max="9" width="9" customWidth="1"/>
    <col min="10" max="10" width="8.42578125" customWidth="1"/>
    <col min="11" max="11" width="10.7109375" customWidth="1"/>
    <col min="13" max="13" width="11.7109375" bestFit="1" customWidth="1"/>
    <col min="14" max="14" width="8.42578125" customWidth="1"/>
  </cols>
  <sheetData>
    <row r="1" spans="1:17" x14ac:dyDescent="0.25">
      <c r="A1" s="151" t="s">
        <v>255</v>
      </c>
      <c r="B1" s="3"/>
      <c r="C1" s="3"/>
      <c r="D1" s="3"/>
      <c r="E1" s="3"/>
      <c r="F1" s="3"/>
      <c r="G1" s="3"/>
    </row>
    <row r="2" spans="1:17" x14ac:dyDescent="0.25">
      <c r="A2" s="148" t="s">
        <v>191</v>
      </c>
      <c r="B2" s="1" t="s">
        <v>247</v>
      </c>
      <c r="C2" s="2"/>
      <c r="D2" s="2"/>
      <c r="E2" s="2"/>
      <c r="F2" s="2"/>
      <c r="G2" s="3"/>
      <c r="H2" s="4"/>
      <c r="I2" s="4"/>
      <c r="J2" s="4"/>
      <c r="K2" s="4"/>
      <c r="L2" s="5"/>
      <c r="M2" s="5"/>
      <c r="N2" s="6"/>
      <c r="O2" s="5"/>
    </row>
    <row r="3" spans="1:17" x14ac:dyDescent="0.25">
      <c r="A3" s="151" t="s">
        <v>253</v>
      </c>
      <c r="B3" s="1"/>
      <c r="C3" s="2"/>
      <c r="D3" s="2"/>
      <c r="E3" s="2"/>
      <c r="F3" s="2"/>
      <c r="G3" s="3"/>
      <c r="H3" s="4"/>
      <c r="I3" s="4"/>
      <c r="J3" s="4"/>
      <c r="K3" s="4"/>
      <c r="L3" s="5"/>
      <c r="M3" s="5"/>
      <c r="N3" s="6"/>
      <c r="O3" s="5"/>
    </row>
    <row r="4" spans="1:17" x14ac:dyDescent="0.25">
      <c r="A4" s="161" t="e">
        <f>VLOOKUP($A$2,#REF!,2,0)</f>
        <v>#REF!</v>
      </c>
      <c r="B4" s="2"/>
      <c r="C4" s="2"/>
      <c r="D4" s="2"/>
      <c r="E4" s="2"/>
      <c r="F4" s="2"/>
      <c r="G4" s="3"/>
      <c r="H4" s="4"/>
      <c r="I4" s="4"/>
      <c r="J4" s="4"/>
      <c r="K4" s="4"/>
      <c r="L4" s="4"/>
      <c r="M4" s="7" t="s">
        <v>104</v>
      </c>
      <c r="N4" s="8"/>
      <c r="O4" s="4"/>
    </row>
    <row r="5" spans="1:17" ht="14.45" customHeight="1" x14ac:dyDescent="0.25">
      <c r="B5" s="555" t="s">
        <v>105</v>
      </c>
      <c r="C5" s="555"/>
      <c r="D5" s="555"/>
      <c r="E5" s="555"/>
      <c r="F5" s="555"/>
      <c r="G5" s="3"/>
      <c r="H5" s="556" t="s">
        <v>106</v>
      </c>
      <c r="I5" s="556"/>
      <c r="J5" s="556"/>
      <c r="K5" s="556"/>
      <c r="L5" s="4"/>
      <c r="M5" s="7" t="s">
        <v>246</v>
      </c>
      <c r="N5" s="8"/>
      <c r="O5" s="9" t="s">
        <v>107</v>
      </c>
    </row>
    <row r="6" spans="1:17" x14ac:dyDescent="0.25">
      <c r="B6" s="552" t="s">
        <v>0</v>
      </c>
      <c r="C6" s="552"/>
      <c r="D6" s="552"/>
      <c r="E6" s="552"/>
      <c r="F6" s="552"/>
      <c r="G6" s="3"/>
      <c r="H6" s="557"/>
      <c r="I6" s="557"/>
      <c r="J6" s="557"/>
      <c r="K6" s="557"/>
      <c r="L6" s="4"/>
      <c r="M6" s="7"/>
      <c r="N6" s="10"/>
      <c r="O6" s="9" t="s">
        <v>1</v>
      </c>
    </row>
    <row r="7" spans="1:17" x14ac:dyDescent="0.25">
      <c r="B7" s="190" t="s">
        <v>2</v>
      </c>
      <c r="C7" s="197" t="s">
        <v>3</v>
      </c>
      <c r="D7" s="197" t="s">
        <v>4</v>
      </c>
      <c r="E7" s="197" t="s">
        <v>4</v>
      </c>
      <c r="F7" s="197" t="s">
        <v>5</v>
      </c>
      <c r="G7" s="3"/>
      <c r="H7" s="58" t="s">
        <v>3</v>
      </c>
      <c r="I7" s="58" t="s">
        <v>4</v>
      </c>
      <c r="J7" s="58" t="s">
        <v>4</v>
      </c>
      <c r="K7" s="58" t="s">
        <v>5</v>
      </c>
      <c r="L7" s="4"/>
      <c r="M7" s="86" t="s">
        <v>4</v>
      </c>
      <c r="N7" s="12"/>
      <c r="O7" s="88" t="s">
        <v>4</v>
      </c>
    </row>
    <row r="8" spans="1:17" x14ac:dyDescent="0.25">
      <c r="B8" s="174" t="s">
        <v>2</v>
      </c>
      <c r="C8" s="175" t="s">
        <v>6</v>
      </c>
      <c r="D8" s="175" t="s">
        <v>7</v>
      </c>
      <c r="E8" s="175" t="s">
        <v>8</v>
      </c>
      <c r="F8" s="175" t="s">
        <v>7</v>
      </c>
      <c r="G8" s="3"/>
      <c r="H8" s="147" t="s">
        <v>6</v>
      </c>
      <c r="I8" s="147" t="s">
        <v>7</v>
      </c>
      <c r="J8" s="147" t="s">
        <v>8</v>
      </c>
      <c r="K8" s="147" t="s">
        <v>7</v>
      </c>
      <c r="L8" s="4"/>
      <c r="M8" s="90" t="s">
        <v>7</v>
      </c>
      <c r="N8" s="15"/>
      <c r="O8" s="91" t="s">
        <v>7</v>
      </c>
    </row>
    <row r="9" spans="1:17" x14ac:dyDescent="0.25">
      <c r="B9" s="198" t="s">
        <v>9</v>
      </c>
      <c r="C9" s="199" t="s">
        <v>2</v>
      </c>
      <c r="D9" s="199" t="s">
        <v>2</v>
      </c>
      <c r="E9" s="199" t="s">
        <v>2</v>
      </c>
      <c r="F9" s="199" t="s">
        <v>2</v>
      </c>
      <c r="G9" s="3"/>
      <c r="H9" s="17"/>
      <c r="I9" s="17"/>
      <c r="J9" s="17"/>
      <c r="K9" s="17"/>
      <c r="L9" s="4"/>
      <c r="M9" s="18"/>
      <c r="N9" s="15"/>
      <c r="O9" s="19"/>
    </row>
    <row r="10" spans="1:17" ht="17.100000000000001" customHeight="1" x14ac:dyDescent="0.25">
      <c r="B10" s="198" t="s">
        <v>10</v>
      </c>
      <c r="C10" s="199" t="s">
        <v>2</v>
      </c>
      <c r="D10" s="199" t="s">
        <v>2</v>
      </c>
      <c r="E10" s="199" t="s">
        <v>2</v>
      </c>
      <c r="F10" s="199" t="s">
        <v>2</v>
      </c>
      <c r="G10" s="3"/>
      <c r="H10" s="17"/>
      <c r="I10" s="17"/>
      <c r="J10" s="17"/>
      <c r="K10" s="17"/>
      <c r="L10" s="4"/>
      <c r="M10" s="18"/>
      <c r="N10" s="15"/>
      <c r="O10" s="19"/>
    </row>
    <row r="11" spans="1:17" x14ac:dyDescent="0.25">
      <c r="A11" s="53" t="s">
        <v>44</v>
      </c>
      <c r="B11" s="178" t="s">
        <v>11</v>
      </c>
      <c r="C11" s="179" t="e">
        <f>-VLOOKUP($A11,#REF!,MATCH($A$2,#REF!,0),0)</f>
        <v>#REF!</v>
      </c>
      <c r="D11" s="179" t="e">
        <f>-VLOOKUP($A11,#REF!,MATCH($A$2,#REF!,0)+1,0)</f>
        <v>#REF!</v>
      </c>
      <c r="E11" s="179" t="e">
        <f>-VLOOKUP($A11,#REF!,MATCH($A$2,#REF!,0)+2,0)</f>
        <v>#REF!</v>
      </c>
      <c r="F11" s="179" t="e">
        <f>-VLOOKUP($A11,#REF!,MATCH($A$2,#REF!,0)+3,0)</f>
        <v>#REF!</v>
      </c>
      <c r="G11" s="3"/>
      <c r="H11" s="20"/>
      <c r="I11" s="20"/>
      <c r="J11" s="20"/>
      <c r="K11" s="20"/>
      <c r="L11" s="4"/>
      <c r="M11" s="21"/>
      <c r="N11" s="10"/>
      <c r="O11" s="22" t="e">
        <f>D11-M11</f>
        <v>#REF!</v>
      </c>
    </row>
    <row r="12" spans="1:17" x14ac:dyDescent="0.25">
      <c r="A12" s="53" t="s">
        <v>45</v>
      </c>
      <c r="B12" s="178" t="s">
        <v>12</v>
      </c>
      <c r="C12" s="179" t="e">
        <f>-VLOOKUP($A12,#REF!,MATCH($A$2,#REF!,0),0)</f>
        <v>#REF!</v>
      </c>
      <c r="D12" s="179" t="e">
        <f>-VLOOKUP($A12,#REF!,MATCH($A$2,#REF!,0)+1,0)</f>
        <v>#REF!</v>
      </c>
      <c r="E12" s="179" t="e">
        <f>-VLOOKUP($A12,#REF!,MATCH($A$2,#REF!,0)+2,0)</f>
        <v>#REF!</v>
      </c>
      <c r="F12" s="179" t="e">
        <f>-VLOOKUP($A12,#REF!,MATCH($A$2,#REF!,0)+3,0)</f>
        <v>#REF!</v>
      </c>
      <c r="G12" s="3"/>
      <c r="H12" s="20"/>
      <c r="I12" s="20"/>
      <c r="J12" s="20"/>
      <c r="K12" s="20"/>
      <c r="L12" s="4"/>
      <c r="M12" s="21"/>
      <c r="N12" s="10"/>
      <c r="O12" s="22" t="e">
        <f t="shared" ref="O12:O16" si="0">D12-M12</f>
        <v>#REF!</v>
      </c>
    </row>
    <row r="13" spans="1:17" x14ac:dyDescent="0.25">
      <c r="A13" s="53" t="s">
        <v>46</v>
      </c>
      <c r="B13" s="178" t="s">
        <v>13</v>
      </c>
      <c r="C13" s="179" t="e">
        <f>-VLOOKUP($A13,#REF!,MATCH($A$2,#REF!,0),0)</f>
        <v>#REF!</v>
      </c>
      <c r="D13" s="179" t="e">
        <f>-VLOOKUP($A13,#REF!,MATCH($A$2,#REF!,0)+1,0)</f>
        <v>#REF!</v>
      </c>
      <c r="E13" s="179" t="e">
        <f>-VLOOKUP($A13,#REF!,MATCH($A$2,#REF!,0)+2,0)</f>
        <v>#REF!</v>
      </c>
      <c r="F13" s="179" t="e">
        <f>-VLOOKUP($A13,#REF!,MATCH($A$2,#REF!,0)+3,0)</f>
        <v>#REF!</v>
      </c>
      <c r="G13" s="3"/>
      <c r="H13" s="20"/>
      <c r="I13" s="20"/>
      <c r="J13" s="20"/>
      <c r="K13" s="20"/>
      <c r="L13" s="4"/>
      <c r="M13" s="21"/>
      <c r="N13" s="10"/>
      <c r="O13" s="22" t="e">
        <f t="shared" si="0"/>
        <v>#REF!</v>
      </c>
    </row>
    <row r="14" spans="1:17" x14ac:dyDescent="0.25">
      <c r="A14" s="53" t="s">
        <v>47</v>
      </c>
      <c r="B14" s="178" t="s">
        <v>14</v>
      </c>
      <c r="C14" s="179" t="e">
        <f>-VLOOKUP($A14,#REF!,MATCH($A$2,#REF!,0),0)</f>
        <v>#REF!</v>
      </c>
      <c r="D14" s="179" t="e">
        <f>-VLOOKUP($A14,#REF!,MATCH($A$2,#REF!,0)+1,0)</f>
        <v>#REF!</v>
      </c>
      <c r="E14" s="179" t="e">
        <f>-VLOOKUP($A14,#REF!,MATCH($A$2,#REF!,0)+2,0)</f>
        <v>#REF!</v>
      </c>
      <c r="F14" s="179" t="e">
        <f>-VLOOKUP($A14,#REF!,MATCH($A$2,#REF!,0)+3,0)</f>
        <v>#REF!</v>
      </c>
      <c r="G14" s="3"/>
      <c r="H14" s="20"/>
      <c r="I14" s="20"/>
      <c r="J14" s="20"/>
      <c r="K14" s="20"/>
      <c r="L14" s="4"/>
      <c r="M14" s="21"/>
      <c r="N14" s="10"/>
      <c r="O14" s="22" t="e">
        <f t="shared" si="0"/>
        <v>#REF!</v>
      </c>
    </row>
    <row r="15" spans="1:17" x14ac:dyDescent="0.25">
      <c r="A15" s="53" t="s">
        <v>48</v>
      </c>
      <c r="B15" s="178" t="s">
        <v>15</v>
      </c>
      <c r="C15" s="179" t="e">
        <f>-VLOOKUP($A15,#REF!,MATCH($A$2,#REF!,0),0)</f>
        <v>#REF!</v>
      </c>
      <c r="D15" s="179" t="e">
        <f>-VLOOKUP($A15,#REF!,MATCH($A$2,#REF!,0)+1,0)</f>
        <v>#REF!</v>
      </c>
      <c r="E15" s="179" t="e">
        <f>-VLOOKUP($A15,#REF!,MATCH($A$2,#REF!,0)+2,0)</f>
        <v>#REF!</v>
      </c>
      <c r="F15" s="179" t="e">
        <f>-VLOOKUP($A15,#REF!,MATCH($A$2,#REF!,0)+3,0)</f>
        <v>#REF!</v>
      </c>
      <c r="G15" s="3"/>
      <c r="H15" s="20"/>
      <c r="I15" s="20"/>
      <c r="J15" s="20"/>
      <c r="K15" s="20"/>
      <c r="L15" s="4"/>
      <c r="M15" s="21"/>
      <c r="N15" s="10"/>
      <c r="O15" s="22" t="e">
        <f t="shared" si="0"/>
        <v>#REF!</v>
      </c>
    </row>
    <row r="16" spans="1:17" x14ac:dyDescent="0.25">
      <c r="A16" s="53" t="s">
        <v>49</v>
      </c>
      <c r="B16" s="178" t="s">
        <v>16</v>
      </c>
      <c r="C16" s="179" t="e">
        <f>-VLOOKUP($A16,#REF!,MATCH($A$2,#REF!,0),0)</f>
        <v>#REF!</v>
      </c>
      <c r="D16" s="179" t="e">
        <f>-VLOOKUP($A16,#REF!,MATCH($A$2,#REF!,0)+1,0)</f>
        <v>#REF!</v>
      </c>
      <c r="E16" s="179" t="e">
        <f>-VLOOKUP($A16,#REF!,MATCH($A$2,#REF!,0)+2,0)</f>
        <v>#REF!</v>
      </c>
      <c r="F16" s="179" t="e">
        <f>-VLOOKUP($A16,#REF!,MATCH($A$2,#REF!,0)+3,0)</f>
        <v>#REF!</v>
      </c>
      <c r="G16" s="3"/>
      <c r="H16" s="20"/>
      <c r="I16" s="20"/>
      <c r="J16" s="20"/>
      <c r="K16" s="20"/>
      <c r="L16" s="4"/>
      <c r="M16" s="21"/>
      <c r="N16" s="10"/>
      <c r="O16" s="22" t="e">
        <f t="shared" si="0"/>
        <v>#REF!</v>
      </c>
      <c r="Q16" s="149"/>
    </row>
    <row r="17" spans="1:15" x14ac:dyDescent="0.25">
      <c r="A17" s="53" t="s">
        <v>50</v>
      </c>
      <c r="B17" s="178" t="s">
        <v>17</v>
      </c>
      <c r="C17" s="179" t="e">
        <f>-VLOOKUP($A17,#REF!,MATCH($A$2,#REF!,0),0)</f>
        <v>#REF!</v>
      </c>
      <c r="D17" s="179" t="e">
        <f>-VLOOKUP($A17,#REF!,MATCH($A$2,#REF!,0)+1,0)</f>
        <v>#REF!</v>
      </c>
      <c r="E17" s="179" t="e">
        <f>-VLOOKUP($A17,#REF!,MATCH($A$2,#REF!,0)+2,0)</f>
        <v>#REF!</v>
      </c>
      <c r="F17" s="179" t="e">
        <f>-VLOOKUP($A17,#REF!,MATCH($A$2,#REF!,0)+3,0)</f>
        <v>#REF!</v>
      </c>
      <c r="G17" s="3"/>
      <c r="H17" s="23"/>
      <c r="I17" s="23"/>
      <c r="J17" s="23"/>
      <c r="K17" s="23"/>
      <c r="L17" s="4"/>
      <c r="M17" s="21"/>
      <c r="N17" s="10"/>
      <c r="O17" s="22" t="e">
        <f>D17-M17</f>
        <v>#REF!</v>
      </c>
    </row>
    <row r="18" spans="1:15" x14ac:dyDescent="0.25">
      <c r="A18" s="53" t="s">
        <v>51</v>
      </c>
      <c r="B18" s="192" t="s">
        <v>18</v>
      </c>
      <c r="C18" s="194" t="e">
        <f>SUM(C11:C17)</f>
        <v>#REF!</v>
      </c>
      <c r="D18" s="194" t="e">
        <f t="shared" ref="D18:F18" si="1">SUM(D11:D17)</f>
        <v>#REF!</v>
      </c>
      <c r="E18" s="194" t="e">
        <f t="shared" si="1"/>
        <v>#REF!</v>
      </c>
      <c r="F18" s="194" t="e">
        <f t="shared" si="1"/>
        <v>#REF!</v>
      </c>
      <c r="G18" s="3"/>
      <c r="H18" s="155" t="e">
        <f>-VLOOKUP($A18,#REF!,MATCH($A$2,#REF!,0),0)-C18</f>
        <v>#REF!</v>
      </c>
      <c r="I18" s="155" t="e">
        <f>-VLOOKUP($A18,#REF!,MATCH($A$2,#REF!,0)+1,0)-D18</f>
        <v>#REF!</v>
      </c>
      <c r="J18" s="155" t="e">
        <f>-VLOOKUP($A18,#REF!,MATCH($A$2,#REF!,0)+2,0)-E18</f>
        <v>#REF!</v>
      </c>
      <c r="K18" s="155" t="e">
        <f>-VLOOKUP($A18,#REF!,MATCH($A$2,#REF!,0)+3,0)-F18</f>
        <v>#REF!</v>
      </c>
      <c r="L18" s="4"/>
      <c r="M18" s="25"/>
      <c r="N18" s="26"/>
      <c r="O18" s="150" t="e">
        <f>D18-M18</f>
        <v>#REF!</v>
      </c>
    </row>
    <row r="19" spans="1:15" x14ac:dyDescent="0.25">
      <c r="B19" s="176" t="s">
        <v>19</v>
      </c>
      <c r="C19" s="179" t="s">
        <v>2</v>
      </c>
      <c r="D19" s="179" t="s">
        <v>2</v>
      </c>
      <c r="E19" s="179" t="s">
        <v>2</v>
      </c>
      <c r="F19" s="179" t="s">
        <v>2</v>
      </c>
      <c r="G19" s="3"/>
      <c r="H19" s="156"/>
      <c r="I19" s="156"/>
      <c r="J19" s="156"/>
      <c r="K19" s="156"/>
      <c r="L19" s="29"/>
      <c r="M19" s="30"/>
      <c r="N19" s="10"/>
      <c r="O19" s="22"/>
    </row>
    <row r="20" spans="1:15" x14ac:dyDescent="0.25">
      <c r="A20" s="53" t="s">
        <v>52</v>
      </c>
      <c r="B20" s="178" t="s">
        <v>20</v>
      </c>
      <c r="C20" s="179" t="e">
        <f>VLOOKUP($A20,#REF!,MATCH($A$2,#REF!,0),0)</f>
        <v>#REF!</v>
      </c>
      <c r="D20" s="179" t="e">
        <f>VLOOKUP($A20,#REF!,MATCH($A$2,#REF!,0)+1,0)</f>
        <v>#REF!</v>
      </c>
      <c r="E20" s="179" t="e">
        <f>VLOOKUP($A20,#REF!,MATCH($A$2,#REF!,0)+2,0)</f>
        <v>#REF!</v>
      </c>
      <c r="F20" s="179" t="e">
        <f>VLOOKUP($A20,#REF!,MATCH($A$2,#REF!,0)+3,0)</f>
        <v>#REF!</v>
      </c>
      <c r="G20" s="3"/>
      <c r="H20" s="156"/>
      <c r="I20" s="156"/>
      <c r="J20" s="156"/>
      <c r="K20" s="156"/>
      <c r="L20" s="4"/>
      <c r="M20" s="21"/>
      <c r="N20" s="10"/>
      <c r="O20" s="22" t="e">
        <f t="shared" ref="O20:O41" si="2">D20-M20</f>
        <v>#REF!</v>
      </c>
    </row>
    <row r="21" spans="1:15" x14ac:dyDescent="0.25">
      <c r="A21" s="53" t="s">
        <v>161</v>
      </c>
      <c r="B21" s="178" t="s">
        <v>21</v>
      </c>
      <c r="C21" s="179" t="e">
        <f>VLOOKUP($A21,#REF!,MATCH($A$2,#REF!,0),0)</f>
        <v>#REF!</v>
      </c>
      <c r="D21" s="179" t="e">
        <f>VLOOKUP($A21,#REF!,MATCH($A$2,#REF!,0)+1,0)</f>
        <v>#REF!</v>
      </c>
      <c r="E21" s="179" t="e">
        <f>VLOOKUP($A21,#REF!,MATCH($A$2,#REF!,0)+2,0)</f>
        <v>#REF!</v>
      </c>
      <c r="F21" s="179" t="e">
        <f>VLOOKUP($A21,#REF!,MATCH($A$2,#REF!,0)+3,0)</f>
        <v>#REF!</v>
      </c>
      <c r="G21" s="3"/>
      <c r="H21" s="156"/>
      <c r="I21" s="156"/>
      <c r="J21" s="156"/>
      <c r="K21" s="156"/>
      <c r="L21" s="4"/>
      <c r="M21" s="21"/>
      <c r="N21" s="10"/>
      <c r="O21" s="22" t="e">
        <f t="shared" si="2"/>
        <v>#REF!</v>
      </c>
    </row>
    <row r="22" spans="1:15" x14ac:dyDescent="0.25">
      <c r="A22" s="53" t="s">
        <v>162</v>
      </c>
      <c r="B22" s="178" t="s">
        <v>22</v>
      </c>
      <c r="C22" s="179" t="e">
        <f>VLOOKUP($A22,#REF!,MATCH($A$2,#REF!,0),0)</f>
        <v>#REF!</v>
      </c>
      <c r="D22" s="179" t="e">
        <f>VLOOKUP($A22,#REF!,MATCH($A$2,#REF!,0)+1,0)</f>
        <v>#REF!</v>
      </c>
      <c r="E22" s="179" t="e">
        <f>VLOOKUP($A22,#REF!,MATCH($A$2,#REF!,0)+2,0)</f>
        <v>#REF!</v>
      </c>
      <c r="F22" s="179" t="e">
        <f>VLOOKUP($A22,#REF!,MATCH($A$2,#REF!,0)+3,0)</f>
        <v>#REF!</v>
      </c>
      <c r="G22" s="3"/>
      <c r="H22" s="156"/>
      <c r="I22" s="156"/>
      <c r="J22" s="156"/>
      <c r="K22" s="156"/>
      <c r="L22" s="4"/>
      <c r="M22" s="21"/>
      <c r="N22" s="10"/>
      <c r="O22" s="22" t="e">
        <f t="shared" si="2"/>
        <v>#REF!</v>
      </c>
    </row>
    <row r="23" spans="1:15" x14ac:dyDescent="0.25">
      <c r="A23" s="53" t="s">
        <v>53</v>
      </c>
      <c r="B23" s="178" t="s">
        <v>23</v>
      </c>
      <c r="C23" s="179" t="e">
        <f>VLOOKUP($A23,#REF!,MATCH($A$2,#REF!,0),0)</f>
        <v>#REF!</v>
      </c>
      <c r="D23" s="179" t="e">
        <f>VLOOKUP($A23,#REF!,MATCH($A$2,#REF!,0)+1,0)</f>
        <v>#REF!</v>
      </c>
      <c r="E23" s="179" t="e">
        <f>VLOOKUP($A23,#REF!,MATCH($A$2,#REF!,0)+2,0)</f>
        <v>#REF!</v>
      </c>
      <c r="F23" s="179" t="e">
        <f>VLOOKUP($A23,#REF!,MATCH($A$2,#REF!,0)+3,0)</f>
        <v>#REF!</v>
      </c>
      <c r="G23" s="3"/>
      <c r="H23" s="156"/>
      <c r="I23" s="156"/>
      <c r="J23" s="156"/>
      <c r="K23" s="156"/>
      <c r="L23" s="4"/>
      <c r="M23" s="21"/>
      <c r="N23" s="10"/>
      <c r="O23" s="22" t="e">
        <f t="shared" si="2"/>
        <v>#REF!</v>
      </c>
    </row>
    <row r="24" spans="1:15" x14ac:dyDescent="0.25">
      <c r="A24" s="53" t="s">
        <v>54</v>
      </c>
      <c r="B24" s="178" t="s">
        <v>24</v>
      </c>
      <c r="C24" s="179" t="e">
        <f>VLOOKUP($A24,#REF!,MATCH($A$2,#REF!,0),0)</f>
        <v>#REF!</v>
      </c>
      <c r="D24" s="179" t="e">
        <f>VLOOKUP($A24,#REF!,MATCH($A$2,#REF!,0)+1,0)</f>
        <v>#REF!</v>
      </c>
      <c r="E24" s="179" t="e">
        <f>VLOOKUP($A24,#REF!,MATCH($A$2,#REF!,0)+2,0)</f>
        <v>#REF!</v>
      </c>
      <c r="F24" s="179" t="e">
        <f>VLOOKUP($A24,#REF!,MATCH($A$2,#REF!,0)+3,0)</f>
        <v>#REF!</v>
      </c>
      <c r="G24" s="3"/>
      <c r="H24" s="156"/>
      <c r="I24" s="156"/>
      <c r="J24" s="156"/>
      <c r="K24" s="156"/>
      <c r="L24" s="4"/>
      <c r="M24" s="21"/>
      <c r="N24" s="10"/>
      <c r="O24" s="22" t="e">
        <f t="shared" si="2"/>
        <v>#REF!</v>
      </c>
    </row>
    <row r="25" spans="1:15" x14ac:dyDescent="0.25">
      <c r="A25" s="53" t="s">
        <v>55</v>
      </c>
      <c r="B25" s="178" t="s">
        <v>25</v>
      </c>
      <c r="C25" s="179" t="e">
        <f>VLOOKUP($A25,#REF!,MATCH($A$2,#REF!,0),0)</f>
        <v>#REF!</v>
      </c>
      <c r="D25" s="179" t="e">
        <f>VLOOKUP($A25,#REF!,MATCH($A$2,#REF!,0)+1,0)</f>
        <v>#REF!</v>
      </c>
      <c r="E25" s="179" t="e">
        <f>VLOOKUP($A25,#REF!,MATCH($A$2,#REF!,0)+2,0)</f>
        <v>#REF!</v>
      </c>
      <c r="F25" s="179" t="e">
        <f>VLOOKUP($A25,#REF!,MATCH($A$2,#REF!,0)+3,0)</f>
        <v>#REF!</v>
      </c>
      <c r="G25" s="3"/>
      <c r="H25" s="156"/>
      <c r="I25" s="156"/>
      <c r="J25" s="156"/>
      <c r="K25" s="156"/>
      <c r="L25" s="4"/>
      <c r="M25" s="21"/>
      <c r="N25" s="10"/>
      <c r="O25" s="22" t="e">
        <f t="shared" si="2"/>
        <v>#REF!</v>
      </c>
    </row>
    <row r="26" spans="1:15" x14ac:dyDescent="0.25">
      <c r="A26" s="53" t="s">
        <v>56</v>
      </c>
      <c r="B26" s="181" t="s">
        <v>26</v>
      </c>
      <c r="C26" s="182" t="e">
        <f>SUM(C20:C25)</f>
        <v>#REF!</v>
      </c>
      <c r="D26" s="182" t="e">
        <f t="shared" ref="D26:F26" si="3">SUM(D20:D25)</f>
        <v>#REF!</v>
      </c>
      <c r="E26" s="182" t="e">
        <f t="shared" si="3"/>
        <v>#REF!</v>
      </c>
      <c r="F26" s="182" t="e">
        <f t="shared" si="3"/>
        <v>#REF!</v>
      </c>
      <c r="G26" s="3"/>
      <c r="H26" s="155" t="e">
        <f>VLOOKUP($A26,#REF!,MATCH($A$2,#REF!,0),0)-C26</f>
        <v>#REF!</v>
      </c>
      <c r="I26" s="155" t="e">
        <f>VLOOKUP($A26,#REF!,MATCH($A$2,#REF!,0)+1,0)-D26</f>
        <v>#REF!</v>
      </c>
      <c r="J26" s="155" t="e">
        <f>VLOOKUP($A26,#REF!,MATCH($A$2,#REF!,0)+2,0)-E26</f>
        <v>#REF!</v>
      </c>
      <c r="K26" s="155" t="e">
        <f>VLOOKUP($A26,#REF!,MATCH($A$2,#REF!,0)+3,0)-F26</f>
        <v>#REF!</v>
      </c>
      <c r="L26" s="4"/>
      <c r="M26" s="31"/>
      <c r="N26" s="10"/>
      <c r="O26" s="98" t="e">
        <f t="shared" si="2"/>
        <v>#REF!</v>
      </c>
    </row>
    <row r="27" spans="1:15" ht="15.75" thickBot="1" x14ac:dyDescent="0.3">
      <c r="A27" s="53" t="s">
        <v>57</v>
      </c>
      <c r="B27" s="188" t="s">
        <v>27</v>
      </c>
      <c r="C27" s="189" t="e">
        <f>C18-C26</f>
        <v>#REF!</v>
      </c>
      <c r="D27" s="189" t="e">
        <f t="shared" ref="D27:F27" si="4">D18-D26</f>
        <v>#REF!</v>
      </c>
      <c r="E27" s="189" t="e">
        <f t="shared" si="4"/>
        <v>#REF!</v>
      </c>
      <c r="F27" s="189" t="e">
        <f t="shared" si="4"/>
        <v>#REF!</v>
      </c>
      <c r="G27" s="3"/>
      <c r="H27" s="157" t="e">
        <f>-VLOOKUP($A27,#REF!,MATCH($A$2,#REF!,0),0)-C27</f>
        <v>#REF!</v>
      </c>
      <c r="I27" s="157" t="e">
        <f>-VLOOKUP($A27,#REF!,MATCH($A$2,#REF!,0)+1,0)-D27</f>
        <v>#REF!</v>
      </c>
      <c r="J27" s="157" t="e">
        <f>-VLOOKUP($A27,#REF!,MATCH($A$2,#REF!,0)+2,0)-E27</f>
        <v>#REF!</v>
      </c>
      <c r="K27" s="157" t="e">
        <f>-VLOOKUP($A27,#REF!,MATCH($A$2,#REF!,0)+3,0)-F27</f>
        <v>#REF!</v>
      </c>
      <c r="L27" s="4"/>
      <c r="M27" s="35"/>
      <c r="N27" s="26"/>
      <c r="O27" s="129" t="e">
        <f t="shared" si="2"/>
        <v>#REF!</v>
      </c>
    </row>
    <row r="28" spans="1:15" x14ac:dyDescent="0.25">
      <c r="B28" s="176" t="s">
        <v>28</v>
      </c>
      <c r="C28" s="200" t="s">
        <v>2</v>
      </c>
      <c r="D28" s="200" t="s">
        <v>2</v>
      </c>
      <c r="E28" s="200" t="s">
        <v>2</v>
      </c>
      <c r="F28" s="200" t="s">
        <v>2</v>
      </c>
      <c r="G28" s="3"/>
      <c r="H28" s="158"/>
      <c r="I28" s="158"/>
      <c r="J28" s="158"/>
      <c r="K28" s="158"/>
      <c r="L28" s="4"/>
      <c r="M28" s="38"/>
      <c r="N28" s="26"/>
      <c r="O28" s="22"/>
    </row>
    <row r="29" spans="1:15" x14ac:dyDescent="0.25">
      <c r="A29" s="53" t="s">
        <v>58</v>
      </c>
      <c r="B29" s="180" t="s">
        <v>29</v>
      </c>
      <c r="C29" s="179" t="e">
        <f>-VLOOKUP($A29,#REF!,MATCH($A$2,#REF!,0),0)</f>
        <v>#REF!</v>
      </c>
      <c r="D29" s="179" t="e">
        <f>-VLOOKUP($A29,#REF!,MATCH($A$2,#REF!,0)+1,0)</f>
        <v>#REF!</v>
      </c>
      <c r="E29" s="179" t="e">
        <f>-VLOOKUP($A29,#REF!,MATCH($A$2,#REF!,0)+2,0)</f>
        <v>#REF!</v>
      </c>
      <c r="F29" s="179" t="e">
        <f>-VLOOKUP($A29,#REF!,MATCH($A$2,#REF!,0)+3,0)</f>
        <v>#REF!</v>
      </c>
      <c r="G29" s="3"/>
      <c r="H29" s="158"/>
      <c r="I29" s="158"/>
      <c r="J29" s="158"/>
      <c r="K29" s="158"/>
      <c r="L29" s="39"/>
      <c r="M29" s="21"/>
      <c r="N29" s="26"/>
      <c r="O29" s="22" t="e">
        <f t="shared" si="2"/>
        <v>#REF!</v>
      </c>
    </row>
    <row r="30" spans="1:15" ht="25.5" x14ac:dyDescent="0.25">
      <c r="A30" s="53" t="s">
        <v>59</v>
      </c>
      <c r="B30" s="126" t="s">
        <v>30</v>
      </c>
      <c r="C30" s="179" t="e">
        <f>-VLOOKUP($A30,#REF!,MATCH($A$2,#REF!,0),0)</f>
        <v>#REF!</v>
      </c>
      <c r="D30" s="179" t="e">
        <f>-VLOOKUP($A30,#REF!,MATCH($A$2,#REF!,0)+1,0)</f>
        <v>#REF!</v>
      </c>
      <c r="E30" s="179" t="e">
        <f>-VLOOKUP($A30,#REF!,MATCH($A$2,#REF!,0)+2,0)</f>
        <v>#REF!</v>
      </c>
      <c r="F30" s="179" t="e">
        <f>-VLOOKUP($A30,#REF!,MATCH($A$2,#REF!,0)+3,0)</f>
        <v>#REF!</v>
      </c>
      <c r="G30" s="3"/>
      <c r="H30" s="158"/>
      <c r="I30" s="158"/>
      <c r="J30" s="158"/>
      <c r="K30" s="158"/>
      <c r="L30" s="39"/>
      <c r="M30" s="21"/>
      <c r="N30" s="26"/>
      <c r="O30" s="22" t="e">
        <f t="shared" si="2"/>
        <v>#REF!</v>
      </c>
    </row>
    <row r="31" spans="1:15" x14ac:dyDescent="0.25">
      <c r="A31" s="53" t="s">
        <v>60</v>
      </c>
      <c r="B31" s="180" t="s">
        <v>31</v>
      </c>
      <c r="C31" s="179" t="e">
        <f>-VLOOKUP($A31,#REF!,MATCH($A$2,#REF!,0),0)</f>
        <v>#REF!</v>
      </c>
      <c r="D31" s="179" t="e">
        <f>-VLOOKUP($A31,#REF!,MATCH($A$2,#REF!,0)+1,0)</f>
        <v>#REF!</v>
      </c>
      <c r="E31" s="179" t="e">
        <f>-VLOOKUP($A31,#REF!,MATCH($A$2,#REF!,0)+2,0)</f>
        <v>#REF!</v>
      </c>
      <c r="F31" s="179" t="e">
        <f>-VLOOKUP($A31,#REF!,MATCH($A$2,#REF!,0)+3,0)</f>
        <v>#REF!</v>
      </c>
      <c r="G31" s="3"/>
      <c r="H31" s="158"/>
      <c r="I31" s="158"/>
      <c r="J31" s="158"/>
      <c r="K31" s="158"/>
      <c r="L31" s="39"/>
      <c r="M31" s="21"/>
      <c r="N31" s="26"/>
      <c r="O31" s="22" t="e">
        <f t="shared" si="2"/>
        <v>#REF!</v>
      </c>
    </row>
    <row r="32" spans="1:15" x14ac:dyDescent="0.25">
      <c r="A32" s="53" t="s">
        <v>61</v>
      </c>
      <c r="B32" s="195" t="s">
        <v>32</v>
      </c>
      <c r="C32" s="179" t="e">
        <f>-VLOOKUP($A32,#REF!,MATCH($A$2,#REF!,0),0)</f>
        <v>#REF!</v>
      </c>
      <c r="D32" s="179" t="e">
        <f>-VLOOKUP($A32,#REF!,MATCH($A$2,#REF!,0)+1,0)</f>
        <v>#REF!</v>
      </c>
      <c r="E32" s="179" t="e">
        <f>-VLOOKUP($A32,#REF!,MATCH($A$2,#REF!,0)+2,0)</f>
        <v>#REF!</v>
      </c>
      <c r="F32" s="179" t="e">
        <f>-VLOOKUP($A32,#REF!,MATCH($A$2,#REF!,0)+3,0)</f>
        <v>#REF!</v>
      </c>
      <c r="G32" s="3"/>
      <c r="H32" s="158"/>
      <c r="I32" s="158"/>
      <c r="J32" s="158"/>
      <c r="K32" s="158"/>
      <c r="L32" s="39"/>
      <c r="M32" s="21"/>
      <c r="N32" s="26"/>
      <c r="O32" s="22" t="e">
        <f t="shared" si="2"/>
        <v>#REF!</v>
      </c>
    </row>
    <row r="33" spans="1:15" x14ac:dyDescent="0.25">
      <c r="A33" s="53" t="s">
        <v>62</v>
      </c>
      <c r="B33" s="181" t="s">
        <v>33</v>
      </c>
      <c r="C33" s="182" t="e">
        <f>SUM(C29:C32)</f>
        <v>#REF!</v>
      </c>
      <c r="D33" s="182" t="e">
        <f t="shared" ref="D33:F33" si="5">SUM(D29:D32)</f>
        <v>#REF!</v>
      </c>
      <c r="E33" s="182" t="e">
        <f t="shared" si="5"/>
        <v>#REF!</v>
      </c>
      <c r="F33" s="182" t="e">
        <f t="shared" si="5"/>
        <v>#REF!</v>
      </c>
      <c r="G33" s="3"/>
      <c r="H33" s="155" t="e">
        <f>-VLOOKUP($A33,#REF!,MATCH($A$2,#REF!,0),0)-C33</f>
        <v>#REF!</v>
      </c>
      <c r="I33" s="155" t="e">
        <f>-VLOOKUP($A33,#REF!,MATCH($A$2,#REF!,0)+1,0)-D33</f>
        <v>#REF!</v>
      </c>
      <c r="J33" s="155" t="e">
        <f>-VLOOKUP($A33,#REF!,MATCH($A$2,#REF!,0)+2,0)-E33</f>
        <v>#REF!</v>
      </c>
      <c r="K33" s="155" t="e">
        <f>-VLOOKUP($A33,#REF!,MATCH($A$2,#REF!,0)+3,0)-F33</f>
        <v>#REF!</v>
      </c>
      <c r="L33" s="39"/>
      <c r="M33" s="31"/>
      <c r="N33" s="26"/>
      <c r="O33" s="98" t="e">
        <f t="shared" si="2"/>
        <v>#REF!</v>
      </c>
    </row>
    <row r="34" spans="1:15" x14ac:dyDescent="0.25">
      <c r="A34" s="53" t="s">
        <v>63</v>
      </c>
      <c r="B34" s="181" t="s">
        <v>34</v>
      </c>
      <c r="C34" s="182" t="e">
        <f>C27+C33</f>
        <v>#REF!</v>
      </c>
      <c r="D34" s="182" t="e">
        <f t="shared" ref="D34:F34" si="6">D27+D33</f>
        <v>#REF!</v>
      </c>
      <c r="E34" s="182" t="e">
        <f t="shared" si="6"/>
        <v>#REF!</v>
      </c>
      <c r="F34" s="182" t="e">
        <f t="shared" si="6"/>
        <v>#REF!</v>
      </c>
      <c r="G34" s="3"/>
      <c r="H34" s="160" t="e">
        <f>-VLOOKUP($A34,#REF!,MATCH($A$2,#REF!,0),0)-C34</f>
        <v>#REF!</v>
      </c>
      <c r="I34" s="160" t="e">
        <f>-VLOOKUP($A34,#REF!,MATCH($A$2,#REF!,0)+1,0)-D34</f>
        <v>#REF!</v>
      </c>
      <c r="J34" s="160" t="e">
        <f>-VLOOKUP($A34,#REF!,MATCH($A$2,#REF!,0)+2,0)-E34</f>
        <v>#REF!</v>
      </c>
      <c r="K34" s="160" t="e">
        <f>-VLOOKUP($A34,#REF!,MATCH($A$2,#REF!,0)+3,0)-F34</f>
        <v>#REF!</v>
      </c>
      <c r="L34" s="39"/>
      <c r="M34" s="31"/>
      <c r="N34" s="26"/>
      <c r="O34" s="98" t="e">
        <f t="shared" si="2"/>
        <v>#REF!</v>
      </c>
    </row>
    <row r="35" spans="1:15" x14ac:dyDescent="0.25">
      <c r="B35" s="186" t="s">
        <v>35</v>
      </c>
      <c r="C35" s="183" t="s">
        <v>2</v>
      </c>
      <c r="D35" s="183" t="s">
        <v>2</v>
      </c>
      <c r="E35" s="183" t="s">
        <v>2</v>
      </c>
      <c r="F35" s="183" t="s">
        <v>2</v>
      </c>
      <c r="G35" s="3"/>
      <c r="H35" s="158"/>
      <c r="I35" s="158"/>
      <c r="J35" s="158"/>
      <c r="K35" s="158"/>
      <c r="L35" s="39"/>
      <c r="M35" s="41"/>
      <c r="N35" s="26"/>
      <c r="O35" s="22"/>
    </row>
    <row r="36" spans="1:15" ht="25.5" x14ac:dyDescent="0.25">
      <c r="A36" s="53" t="s">
        <v>64</v>
      </c>
      <c r="B36" s="126" t="s">
        <v>36</v>
      </c>
      <c r="C36" s="179" t="e">
        <f>-VLOOKUP($A36,#REF!,MATCH($A$2,#REF!,0),0)</f>
        <v>#REF!</v>
      </c>
      <c r="D36" s="179" t="e">
        <f>-VLOOKUP($A36,#REF!,MATCH($A$2,#REF!,0)+1,0)</f>
        <v>#REF!</v>
      </c>
      <c r="E36" s="179" t="e">
        <f>-VLOOKUP($A36,#REF!,MATCH($A$2,#REF!,0)+2,0)</f>
        <v>#REF!</v>
      </c>
      <c r="F36" s="179" t="e">
        <f>-VLOOKUP($A36,#REF!,MATCH($A$2,#REF!,0)+3,0)</f>
        <v>#REF!</v>
      </c>
      <c r="G36" s="3"/>
      <c r="H36" s="158"/>
      <c r="I36" s="158"/>
      <c r="J36" s="158"/>
      <c r="K36" s="158"/>
      <c r="L36" s="39"/>
      <c r="M36" s="21"/>
      <c r="N36" s="26"/>
      <c r="O36" s="22" t="e">
        <f t="shared" si="2"/>
        <v>#REF!</v>
      </c>
    </row>
    <row r="37" spans="1:15" x14ac:dyDescent="0.25">
      <c r="A37" s="53" t="s">
        <v>65</v>
      </c>
      <c r="B37" s="126" t="s">
        <v>37</v>
      </c>
      <c r="C37" s="179" t="e">
        <f>-VLOOKUP($A37,#REF!,MATCH($A$2,#REF!,0),0)</f>
        <v>#REF!</v>
      </c>
      <c r="D37" s="179" t="e">
        <f>-VLOOKUP($A37,#REF!,MATCH($A$2,#REF!,0)+1,0)</f>
        <v>#REF!</v>
      </c>
      <c r="E37" s="179" t="e">
        <f>-VLOOKUP($A37,#REF!,MATCH($A$2,#REF!,0)+2,0)</f>
        <v>#REF!</v>
      </c>
      <c r="F37" s="179" t="e">
        <f>-VLOOKUP($A37,#REF!,MATCH($A$2,#REF!,0)+3,0)</f>
        <v>#REF!</v>
      </c>
      <c r="G37" s="3"/>
      <c r="H37" s="158"/>
      <c r="I37" s="158"/>
      <c r="J37" s="158"/>
      <c r="K37" s="158"/>
      <c r="L37" s="39"/>
      <c r="M37" s="21"/>
      <c r="N37" s="26"/>
      <c r="O37" s="22" t="e">
        <f t="shared" si="2"/>
        <v>#REF!</v>
      </c>
    </row>
    <row r="38" spans="1:15" x14ac:dyDescent="0.25">
      <c r="A38" s="53" t="s">
        <v>66</v>
      </c>
      <c r="B38" s="126" t="s">
        <v>38</v>
      </c>
      <c r="C38" s="179" t="e">
        <f>-VLOOKUP($A38,#REF!,MATCH($A$2,#REF!,0),0)</f>
        <v>#REF!</v>
      </c>
      <c r="D38" s="179" t="e">
        <f>-VLOOKUP($A38,#REF!,MATCH($A$2,#REF!,0)+1,0)</f>
        <v>#REF!</v>
      </c>
      <c r="E38" s="179" t="e">
        <f>-VLOOKUP($A38,#REF!,MATCH($A$2,#REF!,0)+2,0)</f>
        <v>#REF!</v>
      </c>
      <c r="F38" s="179" t="e">
        <f>-VLOOKUP($A38,#REF!,MATCH($A$2,#REF!,0)+3,0)</f>
        <v>#REF!</v>
      </c>
      <c r="G38" s="3"/>
      <c r="H38" s="158"/>
      <c r="I38" s="158"/>
      <c r="J38" s="158"/>
      <c r="K38" s="158"/>
      <c r="L38" s="39"/>
      <c r="M38" s="21"/>
      <c r="N38" s="26"/>
      <c r="O38" s="22" t="e">
        <f t="shared" si="2"/>
        <v>#REF!</v>
      </c>
    </row>
    <row r="39" spans="1:15" x14ac:dyDescent="0.25">
      <c r="A39" s="53" t="s">
        <v>67</v>
      </c>
      <c r="B39" s="126" t="s">
        <v>39</v>
      </c>
      <c r="C39" s="179" t="e">
        <f>-VLOOKUP($A39,#REF!,MATCH($A$2,#REF!,0),0)</f>
        <v>#REF!</v>
      </c>
      <c r="D39" s="179" t="e">
        <f>-VLOOKUP($A39,#REF!,MATCH($A$2,#REF!,0)+1,0)</f>
        <v>#REF!</v>
      </c>
      <c r="E39" s="179" t="e">
        <f>-VLOOKUP($A39,#REF!,MATCH($A$2,#REF!,0)+2,0)</f>
        <v>#REF!</v>
      </c>
      <c r="F39" s="179" t="e">
        <f>-VLOOKUP($A39,#REF!,MATCH($A$2,#REF!,0)+3,0)</f>
        <v>#REF!</v>
      </c>
      <c r="G39" s="3"/>
      <c r="H39" s="159"/>
      <c r="I39" s="159"/>
      <c r="J39" s="159"/>
      <c r="K39" s="159"/>
      <c r="L39" s="39"/>
      <c r="M39" s="43"/>
      <c r="N39" s="26"/>
      <c r="O39" s="22" t="e">
        <f t="shared" si="2"/>
        <v>#REF!</v>
      </c>
    </row>
    <row r="40" spans="1:15" x14ac:dyDescent="0.25">
      <c r="A40" s="53" t="s">
        <v>68</v>
      </c>
      <c r="B40" s="187" t="s">
        <v>40</v>
      </c>
      <c r="C40" s="182" t="e">
        <f>SUM(C36:C39)</f>
        <v>#REF!</v>
      </c>
      <c r="D40" s="182" t="e">
        <f t="shared" ref="D40:F40" si="7">SUM(D36:D39)</f>
        <v>#REF!</v>
      </c>
      <c r="E40" s="182" t="e">
        <f t="shared" si="7"/>
        <v>#REF!</v>
      </c>
      <c r="F40" s="182" t="e">
        <f t="shared" si="7"/>
        <v>#REF!</v>
      </c>
      <c r="G40" s="3"/>
      <c r="H40" s="155" t="e">
        <f>-VLOOKUP($A40,#REF!,MATCH($A$2,#REF!,0),0)-C40</f>
        <v>#REF!</v>
      </c>
      <c r="I40" s="155" t="e">
        <f>-VLOOKUP($A40,#REF!,MATCH($A$2,#REF!,0)+1,0)-D40</f>
        <v>#REF!</v>
      </c>
      <c r="J40" s="155" t="e">
        <f>-VLOOKUP($A40,#REF!,MATCH($A$2,#REF!,0)+2,0)-E40</f>
        <v>#REF!</v>
      </c>
      <c r="K40" s="155" t="e">
        <f>-VLOOKUP($A40,#REF!,MATCH($A$2,#REF!,0)+3,0)-F40</f>
        <v>#REF!</v>
      </c>
      <c r="L40" s="39"/>
      <c r="M40" s="44"/>
      <c r="N40" s="26"/>
      <c r="O40" s="98" t="e">
        <f t="shared" si="2"/>
        <v>#REF!</v>
      </c>
    </row>
    <row r="41" spans="1:15" ht="15.75" thickBot="1" x14ac:dyDescent="0.3">
      <c r="A41" s="53" t="s">
        <v>69</v>
      </c>
      <c r="B41" s="45" t="s">
        <v>41</v>
      </c>
      <c r="C41" s="34" t="e">
        <f>C34+C40</f>
        <v>#REF!</v>
      </c>
      <c r="D41" s="34" t="e">
        <f t="shared" ref="D41:F41" si="8">D34+D40</f>
        <v>#REF!</v>
      </c>
      <c r="E41" s="34" t="e">
        <f t="shared" si="8"/>
        <v>#REF!</v>
      </c>
      <c r="F41" s="34" t="e">
        <f t="shared" si="8"/>
        <v>#REF!</v>
      </c>
      <c r="G41" s="3"/>
      <c r="H41" s="157" t="e">
        <f>-VLOOKUP($A41,#REF!,MATCH($A$2,#REF!,0),0)-C41</f>
        <v>#REF!</v>
      </c>
      <c r="I41" s="157" t="e">
        <f>-VLOOKUP($A41,#REF!,MATCH($A$2,#REF!,0)+1,0)-D41</f>
        <v>#REF!</v>
      </c>
      <c r="J41" s="157" t="e">
        <f>-VLOOKUP($A41,#REF!,MATCH($A$2,#REF!,0)+2,0)-E41</f>
        <v>#REF!</v>
      </c>
      <c r="K41" s="157" t="e">
        <f>-VLOOKUP($A41,#REF!,MATCH($A$2,#REF!,0)+3,0)-F41</f>
        <v>#REF!</v>
      </c>
      <c r="L41" s="39"/>
      <c r="M41" s="35"/>
      <c r="N41" s="26"/>
      <c r="O41" s="129" t="e">
        <f t="shared" si="2"/>
        <v>#REF!</v>
      </c>
    </row>
    <row r="42" spans="1:15" x14ac:dyDescent="0.25">
      <c r="B42" s="28"/>
      <c r="C42" s="40"/>
      <c r="D42" s="40"/>
      <c r="E42" s="40"/>
      <c r="F42" s="40"/>
      <c r="G42" s="3"/>
      <c r="H42" s="46"/>
      <c r="I42" s="46"/>
      <c r="J42" s="46"/>
      <c r="K42" s="46"/>
      <c r="L42" s="39"/>
      <c r="M42" s="47"/>
      <c r="N42" s="26"/>
      <c r="O42" s="47"/>
    </row>
    <row r="43" spans="1:15" x14ac:dyDescent="0.25">
      <c r="B43" s="28"/>
      <c r="C43" s="40"/>
      <c r="D43" s="40"/>
      <c r="E43" s="40"/>
      <c r="F43" s="40"/>
      <c r="G43" s="3"/>
      <c r="H43" s="46"/>
      <c r="I43" s="46"/>
      <c r="J43" s="46"/>
      <c r="K43" s="46"/>
      <c r="L43" s="39"/>
      <c r="M43" s="47"/>
      <c r="N43" s="26"/>
      <c r="O43" s="47"/>
    </row>
    <row r="44" spans="1:15" x14ac:dyDescent="0.25">
      <c r="B44" s="3"/>
      <c r="C44" s="3"/>
      <c r="D44" s="3"/>
      <c r="E44" s="3"/>
      <c r="F44" s="3"/>
      <c r="G44" s="3"/>
    </row>
    <row r="45" spans="1:15" x14ac:dyDescent="0.25">
      <c r="B45" s="554" t="s">
        <v>42</v>
      </c>
      <c r="C45" s="554"/>
      <c r="D45" s="554"/>
      <c r="E45" s="554"/>
      <c r="F45" s="554"/>
      <c r="G45" s="48"/>
    </row>
    <row r="46" spans="1:15" x14ac:dyDescent="0.25">
      <c r="B46" s="215" t="s">
        <v>43</v>
      </c>
      <c r="C46" s="50"/>
      <c r="D46" s="50"/>
      <c r="E46" s="50"/>
      <c r="F46" s="50"/>
    </row>
    <row r="50" spans="1:19" x14ac:dyDescent="0.25">
      <c r="B50" s="3"/>
      <c r="C50" s="3"/>
      <c r="D50" s="3"/>
      <c r="E50" s="3"/>
      <c r="F50" s="3"/>
      <c r="G50" s="3"/>
      <c r="Q50" s="48"/>
      <c r="R50" s="48"/>
      <c r="S50" s="48"/>
    </row>
    <row r="51" spans="1:19" x14ac:dyDescent="0.25">
      <c r="B51" s="1" t="s">
        <v>248</v>
      </c>
      <c r="C51" s="2"/>
      <c r="D51" s="54"/>
      <c r="E51" s="2"/>
      <c r="F51" s="2"/>
      <c r="G51" s="3"/>
      <c r="Q51" s="48"/>
      <c r="R51" s="48"/>
      <c r="S51" s="48"/>
    </row>
    <row r="52" spans="1:19" x14ac:dyDescent="0.25">
      <c r="B52" s="2"/>
      <c r="C52" s="2"/>
      <c r="D52" s="2"/>
      <c r="E52" s="2"/>
      <c r="F52" s="2"/>
      <c r="G52" s="3"/>
      <c r="Q52" s="48"/>
      <c r="R52" s="48"/>
      <c r="S52" s="48"/>
    </row>
    <row r="53" spans="1:19" x14ac:dyDescent="0.25">
      <c r="B53" s="555" t="s">
        <v>105</v>
      </c>
      <c r="C53" s="555"/>
      <c r="D53" s="555"/>
      <c r="E53" s="555"/>
      <c r="F53" s="555"/>
      <c r="G53" s="3"/>
      <c r="Q53" s="48"/>
      <c r="R53" s="48"/>
      <c r="S53" s="48"/>
    </row>
    <row r="54" spans="1:19" x14ac:dyDescent="0.25">
      <c r="B54" s="552" t="s">
        <v>0</v>
      </c>
      <c r="C54" s="552"/>
      <c r="D54" s="552"/>
      <c r="E54" s="552"/>
      <c r="F54" s="552"/>
      <c r="G54" s="3"/>
      <c r="H54" s="37" t="s">
        <v>106</v>
      </c>
      <c r="I54" s="55"/>
      <c r="J54" s="55"/>
      <c r="K54" s="55"/>
      <c r="L54" s="4"/>
      <c r="M54" s="56" t="s">
        <v>70</v>
      </c>
      <c r="N54" s="56"/>
      <c r="O54" s="56"/>
      <c r="P54" s="4"/>
      <c r="Q54" s="266"/>
      <c r="R54" s="264"/>
      <c r="S54" s="263"/>
    </row>
    <row r="55" spans="1:19" x14ac:dyDescent="0.25">
      <c r="B55" s="201" t="s">
        <v>2</v>
      </c>
      <c r="C55" s="190" t="s">
        <v>2</v>
      </c>
      <c r="D55" s="202" t="s">
        <v>2</v>
      </c>
      <c r="E55" s="202" t="s">
        <v>204</v>
      </c>
      <c r="F55" s="203" t="s">
        <v>2</v>
      </c>
      <c r="G55" s="3"/>
      <c r="H55" s="58"/>
      <c r="I55" s="59" t="s">
        <v>72</v>
      </c>
      <c r="J55" s="60"/>
      <c r="K55" s="60"/>
      <c r="L55" s="4"/>
      <c r="M55" s="61"/>
      <c r="N55" s="142"/>
      <c r="O55" s="142"/>
      <c r="P55" s="4"/>
      <c r="Q55" s="267"/>
      <c r="R55" s="264"/>
      <c r="S55" s="216"/>
    </row>
    <row r="56" spans="1:19" x14ac:dyDescent="0.25">
      <c r="B56" s="204" t="s">
        <v>2</v>
      </c>
      <c r="C56" s="205">
        <v>2013</v>
      </c>
      <c r="D56" s="205">
        <v>2014</v>
      </c>
      <c r="E56" s="205">
        <v>2014</v>
      </c>
      <c r="F56" s="206">
        <v>2015</v>
      </c>
      <c r="G56" s="3"/>
      <c r="H56" s="63">
        <v>2013</v>
      </c>
      <c r="I56" s="63">
        <v>2014</v>
      </c>
      <c r="J56" s="63">
        <v>2014</v>
      </c>
      <c r="K56" s="63">
        <v>2015</v>
      </c>
      <c r="L56" s="4"/>
      <c r="M56" s="143" t="s">
        <v>4</v>
      </c>
      <c r="N56" s="143" t="s">
        <v>4</v>
      </c>
      <c r="O56" s="143" t="s">
        <v>5</v>
      </c>
      <c r="P56" s="4"/>
      <c r="Q56" s="268"/>
      <c r="R56" s="264"/>
      <c r="S56" s="216"/>
    </row>
    <row r="57" spans="1:19" x14ac:dyDescent="0.25">
      <c r="B57" s="207" t="s">
        <v>2</v>
      </c>
      <c r="C57" s="175" t="s">
        <v>6</v>
      </c>
      <c r="D57" s="175" t="s">
        <v>7</v>
      </c>
      <c r="E57" s="175" t="s">
        <v>8</v>
      </c>
      <c r="F57" s="208" t="s">
        <v>7</v>
      </c>
      <c r="G57" s="3"/>
      <c r="H57" s="64" t="s">
        <v>6</v>
      </c>
      <c r="I57" s="64" t="s">
        <v>7</v>
      </c>
      <c r="J57" s="64" t="s">
        <v>8</v>
      </c>
      <c r="K57" s="64" t="s">
        <v>7</v>
      </c>
      <c r="L57" s="4"/>
      <c r="M57" s="91" t="s">
        <v>7</v>
      </c>
      <c r="N57" s="91" t="s">
        <v>8</v>
      </c>
      <c r="O57" s="91" t="s">
        <v>7</v>
      </c>
      <c r="P57" s="4"/>
      <c r="Q57" s="267"/>
      <c r="R57" s="264"/>
      <c r="S57" s="216"/>
    </row>
    <row r="58" spans="1:19" x14ac:dyDescent="0.25">
      <c r="B58" s="198" t="s">
        <v>73</v>
      </c>
      <c r="C58" s="177" t="s">
        <v>2</v>
      </c>
      <c r="D58" s="177" t="s">
        <v>2</v>
      </c>
      <c r="E58" s="177" t="s">
        <v>2</v>
      </c>
      <c r="F58" s="177" t="s">
        <v>2</v>
      </c>
      <c r="G58" s="3"/>
      <c r="H58" s="23"/>
      <c r="I58" s="23"/>
      <c r="J58" s="23"/>
      <c r="K58" s="23"/>
      <c r="L58" s="4"/>
      <c r="M58" s="65"/>
      <c r="N58" s="66"/>
      <c r="O58" s="66"/>
      <c r="P58" s="4"/>
      <c r="Q58" s="265"/>
      <c r="R58" s="264"/>
      <c r="S58" s="216"/>
    </row>
    <row r="59" spans="1:19" x14ac:dyDescent="0.25">
      <c r="B59" s="198" t="s">
        <v>74</v>
      </c>
      <c r="C59" s="209" t="s">
        <v>2</v>
      </c>
      <c r="D59" s="209" t="s">
        <v>2</v>
      </c>
      <c r="E59" s="209" t="s">
        <v>2</v>
      </c>
      <c r="F59" s="209" t="s">
        <v>2</v>
      </c>
      <c r="G59" s="3"/>
      <c r="H59" s="23"/>
      <c r="I59" s="23"/>
      <c r="J59" s="23"/>
      <c r="K59" s="23"/>
      <c r="L59" s="4"/>
      <c r="M59" s="65"/>
      <c r="N59" s="66"/>
      <c r="O59" s="66"/>
      <c r="P59" s="4"/>
      <c r="Q59" s="265"/>
      <c r="R59" s="264"/>
      <c r="S59" s="216"/>
    </row>
    <row r="60" spans="1:19" x14ac:dyDescent="0.25">
      <c r="A60" s="53" t="s">
        <v>101</v>
      </c>
      <c r="B60" s="178" t="s">
        <v>75</v>
      </c>
      <c r="C60" s="179" t="e">
        <f>VLOOKUP($A60,#REF!,MATCH( $A$2,#REF!,0),0)</f>
        <v>#REF!</v>
      </c>
      <c r="D60" s="179" t="e">
        <f>VLOOKUP($A60,#REF!,MATCH( $A$2,#REF!,0)+1,0)</f>
        <v>#REF!</v>
      </c>
      <c r="E60" s="179" t="e">
        <f>VLOOKUP($A60,#REF!,MATCH( $A$2,#REF!,0)+2,0)</f>
        <v>#REF!</v>
      </c>
      <c r="F60" s="179" t="e">
        <f>VLOOKUP($A60,#REF!,MATCH( $A$2,#REF!,0)+3,0)</f>
        <v>#REF!</v>
      </c>
      <c r="G60" s="3"/>
      <c r="H60" s="67"/>
      <c r="I60" s="67"/>
      <c r="J60" s="67"/>
      <c r="K60" s="67"/>
      <c r="L60" s="4"/>
      <c r="M60" s="65"/>
      <c r="N60" s="66"/>
      <c r="O60" s="66"/>
      <c r="P60" s="4"/>
      <c r="Q60" s="265"/>
      <c r="R60" s="264"/>
      <c r="S60" s="216"/>
    </row>
    <row r="61" spans="1:19" x14ac:dyDescent="0.25">
      <c r="A61" s="53" t="s">
        <v>102</v>
      </c>
      <c r="B61" s="178" t="s">
        <v>76</v>
      </c>
      <c r="C61" s="179" t="e">
        <f>VLOOKUP($A61,#REF!,MATCH( $A$2,#REF!,0),0)</f>
        <v>#REF!</v>
      </c>
      <c r="D61" s="179" t="e">
        <f>VLOOKUP($A61,#REF!,MATCH( $A$2,#REF!,0)+1,0)</f>
        <v>#REF!</v>
      </c>
      <c r="E61" s="179" t="e">
        <f>VLOOKUP($A61,#REF!,MATCH( $A$2,#REF!,0)+2,0)</f>
        <v>#REF!</v>
      </c>
      <c r="F61" s="179" t="e">
        <f>VLOOKUP($A61,#REF!,MATCH( $A$2,#REF!,0)+3,0)</f>
        <v>#REF!</v>
      </c>
      <c r="G61" s="3"/>
      <c r="H61" s="67"/>
      <c r="I61" s="67"/>
      <c r="J61" s="67"/>
      <c r="K61" s="67"/>
      <c r="L61" s="4"/>
      <c r="M61" s="65"/>
      <c r="N61" s="66"/>
      <c r="O61" s="68"/>
      <c r="P61" s="4"/>
      <c r="Q61" s="265"/>
      <c r="R61" s="264"/>
      <c r="S61" s="216"/>
    </row>
    <row r="62" spans="1:19" x14ac:dyDescent="0.25">
      <c r="A62" s="53" t="s">
        <v>103</v>
      </c>
      <c r="B62" s="178" t="s">
        <v>77</v>
      </c>
      <c r="C62" s="179" t="e">
        <f>VLOOKUP($A62,#REF!,MATCH( $A$2,#REF!,0),0)</f>
        <v>#REF!</v>
      </c>
      <c r="D62" s="179" t="e">
        <f>VLOOKUP($A62,#REF!,MATCH( $A$2,#REF!,0)+1,0)</f>
        <v>#REF!</v>
      </c>
      <c r="E62" s="179" t="e">
        <f>VLOOKUP($A62,#REF!,MATCH( $A$2,#REF!,0)+2,0)</f>
        <v>#REF!</v>
      </c>
      <c r="F62" s="179" t="e">
        <f>VLOOKUP($A62,#REF!,MATCH( $A$2,#REF!,0)+3,0)</f>
        <v>#REF!</v>
      </c>
      <c r="G62" s="3"/>
      <c r="H62" s="67"/>
      <c r="I62" s="67"/>
      <c r="J62" s="67"/>
      <c r="K62" s="67"/>
      <c r="L62" s="4"/>
      <c r="M62" s="65"/>
      <c r="N62" s="66"/>
      <c r="O62" s="66"/>
      <c r="P62" s="4"/>
      <c r="Q62" s="265"/>
      <c r="R62" s="264"/>
      <c r="S62" s="216"/>
    </row>
    <row r="63" spans="1:19" x14ac:dyDescent="0.25">
      <c r="A63" s="53" t="s">
        <v>193</v>
      </c>
      <c r="B63" s="178" t="s">
        <v>78</v>
      </c>
      <c r="C63" s="179" t="e">
        <f>VLOOKUP($A63,#REF!,MATCH( $A$2,#REF!,0),0)</f>
        <v>#REF!</v>
      </c>
      <c r="D63" s="179" t="e">
        <f>VLOOKUP($A63,#REF!,MATCH( $A$2,#REF!,0)+1,0)</f>
        <v>#REF!</v>
      </c>
      <c r="E63" s="179" t="e">
        <f>VLOOKUP($A63,#REF!,MATCH( $A$2,#REF!,0)+2,0)</f>
        <v>#REF!</v>
      </c>
      <c r="F63" s="179" t="e">
        <f>VLOOKUP($A63,#REF!,MATCH( $A$2,#REF!,0)+3,0)</f>
        <v>#REF!</v>
      </c>
      <c r="G63" s="3"/>
      <c r="H63" s="67"/>
      <c r="I63" s="67"/>
      <c r="J63" s="67"/>
      <c r="K63" s="67"/>
      <c r="L63" s="4"/>
      <c r="M63" s="65"/>
      <c r="N63" s="66"/>
      <c r="O63" s="66"/>
      <c r="P63" s="4"/>
      <c r="Q63" s="265"/>
      <c r="R63" s="264"/>
      <c r="S63" s="216"/>
    </row>
    <row r="64" spans="1:19" x14ac:dyDescent="0.25">
      <c r="A64" s="53" t="s">
        <v>108</v>
      </c>
      <c r="B64" s="181" t="s">
        <v>79</v>
      </c>
      <c r="C64" s="182" t="e">
        <f>SUM(C60:C63)</f>
        <v>#REF!</v>
      </c>
      <c r="D64" s="182" t="e">
        <f t="shared" ref="D64:F64" si="9">SUM(D60:D63)</f>
        <v>#REF!</v>
      </c>
      <c r="E64" s="182" t="e">
        <f t="shared" si="9"/>
        <v>#REF!</v>
      </c>
      <c r="F64" s="182" t="e">
        <f t="shared" si="9"/>
        <v>#REF!</v>
      </c>
      <c r="G64" s="3"/>
      <c r="H64" s="136" t="e">
        <f>VLOOKUP($A64,#REF!,MATCH( $A$2,#REF!,0),0)-C64</f>
        <v>#REF!</v>
      </c>
      <c r="I64" s="136" t="e">
        <f>VLOOKUP($A64,#REF!,MATCH( $A$2,#REF!,0)+1,0)-D64</f>
        <v>#REF!</v>
      </c>
      <c r="J64" s="136" t="e">
        <f>VLOOKUP($A64,#REF!,MATCH( $A$2,#REF!,0)+2,0)-E64</f>
        <v>#REF!</v>
      </c>
      <c r="K64" s="136" t="e">
        <f>VLOOKUP($A64,#REF!,MATCH( $A$2,#REF!,0)+3,0)-F64</f>
        <v>#REF!</v>
      </c>
      <c r="L64" s="4"/>
      <c r="M64" s="69"/>
      <c r="N64" s="69"/>
      <c r="O64" s="69"/>
      <c r="P64" s="4"/>
      <c r="Q64" s="265"/>
      <c r="R64" s="264"/>
      <c r="S64" s="216"/>
    </row>
    <row r="65" spans="1:19" x14ac:dyDescent="0.25">
      <c r="B65" s="198" t="s">
        <v>80</v>
      </c>
      <c r="C65" s="179" t="s">
        <v>2</v>
      </c>
      <c r="D65" s="179" t="s">
        <v>2</v>
      </c>
      <c r="E65" s="179" t="s">
        <v>2</v>
      </c>
      <c r="F65" s="179" t="s">
        <v>2</v>
      </c>
      <c r="G65" s="3"/>
      <c r="H65" s="67"/>
      <c r="I65" s="67"/>
      <c r="J65" s="67"/>
      <c r="K65" s="67"/>
      <c r="L65" s="4"/>
      <c r="M65" s="65"/>
      <c r="N65" s="66"/>
      <c r="O65" s="68"/>
      <c r="P65" s="4"/>
      <c r="Q65" s="265"/>
      <c r="R65" s="264"/>
      <c r="S65" s="216"/>
    </row>
    <row r="66" spans="1:19" x14ac:dyDescent="0.25">
      <c r="A66" s="53" t="s">
        <v>109</v>
      </c>
      <c r="B66" s="178" t="s">
        <v>81</v>
      </c>
      <c r="C66" s="179" t="e">
        <f>VLOOKUP($A66,#REF!,MATCH( $A$2,#REF!,0),0)</f>
        <v>#REF!</v>
      </c>
      <c r="D66" s="179" t="e">
        <f>VLOOKUP($A66,#REF!,MATCH( $A$2,#REF!,0)+1,0)</f>
        <v>#REF!</v>
      </c>
      <c r="E66" s="179" t="e">
        <f>VLOOKUP($A66,#REF!,MATCH( $A$2,#REF!,0)+2,0)</f>
        <v>#REF!</v>
      </c>
      <c r="F66" s="179" t="e">
        <f>VLOOKUP($A66,#REF!,MATCH( $A$2,#REF!,0)+3,0)</f>
        <v>#REF!</v>
      </c>
      <c r="G66" s="3"/>
      <c r="H66" s="67"/>
      <c r="I66" s="67"/>
      <c r="J66" s="67"/>
      <c r="K66" s="67"/>
      <c r="L66" s="4"/>
      <c r="M66" s="65"/>
      <c r="N66" s="66"/>
      <c r="O66" s="66"/>
      <c r="P66" s="4"/>
      <c r="Q66" s="265"/>
      <c r="R66" s="264"/>
      <c r="S66" s="216"/>
    </row>
    <row r="67" spans="1:19" ht="15" customHeight="1" x14ac:dyDescent="0.25">
      <c r="A67" s="53" t="s">
        <v>110</v>
      </c>
      <c r="B67" s="70" t="s">
        <v>82</v>
      </c>
      <c r="C67" s="179" t="e">
        <f>VLOOKUP($A67,#REF!,MATCH( $A$2,#REF!,0),0)</f>
        <v>#REF!</v>
      </c>
      <c r="D67" s="179" t="e">
        <f>VLOOKUP($A67,#REF!,MATCH( $A$2,#REF!,0)+1,0)</f>
        <v>#REF!</v>
      </c>
      <c r="E67" s="179" t="e">
        <f>VLOOKUP($A67,#REF!,MATCH( $A$2,#REF!,0)+2,0)</f>
        <v>#REF!</v>
      </c>
      <c r="F67" s="179" t="e">
        <f>VLOOKUP($A67,#REF!,MATCH( $A$2,#REF!,0)+3,0)</f>
        <v>#REF!</v>
      </c>
      <c r="G67" s="3"/>
      <c r="H67" s="67"/>
      <c r="I67" s="67"/>
      <c r="J67" s="67"/>
      <c r="K67" s="67"/>
      <c r="L67" s="4"/>
      <c r="M67" s="71"/>
      <c r="N67" s="71"/>
      <c r="O67" s="71"/>
      <c r="P67" s="4"/>
      <c r="Q67" s="265"/>
      <c r="R67" s="264"/>
      <c r="S67" s="216"/>
    </row>
    <row r="68" spans="1:19" x14ac:dyDescent="0.25">
      <c r="A68" s="53" t="s">
        <v>111</v>
      </c>
      <c r="B68" s="178" t="s">
        <v>83</v>
      </c>
      <c r="C68" s="179" t="e">
        <f>VLOOKUP($A68,#REF!,MATCH( $A$2,#REF!,0),0)</f>
        <v>#REF!</v>
      </c>
      <c r="D68" s="179" t="e">
        <f>VLOOKUP($A68,#REF!,MATCH( $A$2,#REF!,0)+1,0)</f>
        <v>#REF!</v>
      </c>
      <c r="E68" s="179" t="e">
        <f>VLOOKUP($A68,#REF!,MATCH( $A$2,#REF!,0)+2,0)</f>
        <v>#REF!</v>
      </c>
      <c r="F68" s="179" t="e">
        <f>VLOOKUP($A68,#REF!,MATCH( $A$2,#REF!,0)+3,0)</f>
        <v>#REF!</v>
      </c>
      <c r="G68" s="3"/>
      <c r="H68" s="67"/>
      <c r="I68" s="67"/>
      <c r="J68" s="67"/>
      <c r="K68" s="67"/>
      <c r="L68" s="4"/>
      <c r="M68" s="71"/>
      <c r="N68" s="71"/>
      <c r="O68" s="71"/>
      <c r="P68" s="4"/>
      <c r="Q68" s="265"/>
      <c r="R68" s="264"/>
      <c r="S68" s="216"/>
    </row>
    <row r="69" spans="1:19" x14ac:dyDescent="0.25">
      <c r="A69" s="53" t="s">
        <v>112</v>
      </c>
      <c r="B69" s="178" t="s">
        <v>84</v>
      </c>
      <c r="C69" s="179" t="e">
        <f>VLOOKUP($A69,#REF!,MATCH( $A$2,#REF!,0),0)</f>
        <v>#REF!</v>
      </c>
      <c r="D69" s="179" t="e">
        <f>VLOOKUP($A69,#REF!,MATCH( $A$2,#REF!,0)+1,0)</f>
        <v>#REF!</v>
      </c>
      <c r="E69" s="179" t="e">
        <f>VLOOKUP($A69,#REF!,MATCH( $A$2,#REF!,0)+2,0)</f>
        <v>#REF!</v>
      </c>
      <c r="F69" s="179" t="e">
        <f>VLOOKUP($A69,#REF!,MATCH( $A$2,#REF!,0)+3,0)</f>
        <v>#REF!</v>
      </c>
      <c r="G69" s="3"/>
      <c r="H69" s="67"/>
      <c r="I69" s="67"/>
      <c r="J69" s="67"/>
      <c r="K69" s="67"/>
      <c r="L69" s="39"/>
      <c r="M69" s="71"/>
      <c r="N69" s="71"/>
      <c r="O69" s="71"/>
      <c r="P69" s="39"/>
      <c r="Q69" s="265"/>
      <c r="R69" s="264"/>
      <c r="S69" s="216"/>
    </row>
    <row r="70" spans="1:19" x14ac:dyDescent="0.25">
      <c r="A70" s="53" t="s">
        <v>113</v>
      </c>
      <c r="B70" s="178" t="s">
        <v>85</v>
      </c>
      <c r="C70" s="179" t="e">
        <f>VLOOKUP($A70,#REF!,MATCH( $A$2,#REF!,0),0)</f>
        <v>#REF!</v>
      </c>
      <c r="D70" s="179" t="e">
        <f>VLOOKUP($A70,#REF!,MATCH( $A$2,#REF!,0)+1,0)</f>
        <v>#REF!</v>
      </c>
      <c r="E70" s="179" t="e">
        <f>VLOOKUP($A70,#REF!,MATCH( $A$2,#REF!,0)+2,0)</f>
        <v>#REF!</v>
      </c>
      <c r="F70" s="179" t="e">
        <f>VLOOKUP($A70,#REF!,MATCH( $A$2,#REF!,0)+3,0)</f>
        <v>#REF!</v>
      </c>
      <c r="G70" s="3"/>
      <c r="H70" s="67"/>
      <c r="I70" s="67"/>
      <c r="J70" s="67"/>
      <c r="K70" s="67"/>
      <c r="L70" s="4"/>
      <c r="M70" s="71"/>
      <c r="N70" s="71"/>
      <c r="O70" s="71"/>
      <c r="P70" s="4"/>
      <c r="Q70" s="265"/>
      <c r="R70" s="264"/>
      <c r="S70" s="216"/>
    </row>
    <row r="71" spans="1:19" x14ac:dyDescent="0.25">
      <c r="A71" s="53" t="s">
        <v>114</v>
      </c>
      <c r="B71" s="178" t="s">
        <v>86</v>
      </c>
      <c r="C71" s="179" t="e">
        <f>VLOOKUP($A71,#REF!,MATCH( $A$2,#REF!,0),0)</f>
        <v>#REF!</v>
      </c>
      <c r="D71" s="179" t="e">
        <f>VLOOKUP($A71,#REF!,MATCH( $A$2,#REF!,0)+1,0)</f>
        <v>#REF!</v>
      </c>
      <c r="E71" s="179" t="e">
        <f>VLOOKUP($A71,#REF!,MATCH( $A$2,#REF!,0)+2,0)</f>
        <v>#REF!</v>
      </c>
      <c r="F71" s="179" t="e">
        <f>VLOOKUP($A71,#REF!,MATCH( $A$2,#REF!,0)+3,0)</f>
        <v>#REF!</v>
      </c>
      <c r="G71" s="3"/>
      <c r="H71" s="67"/>
      <c r="I71" s="67"/>
      <c r="J71" s="67"/>
      <c r="K71" s="67"/>
      <c r="L71" s="4"/>
      <c r="M71" s="71"/>
      <c r="N71" s="71"/>
      <c r="O71" s="71"/>
      <c r="P71" s="4"/>
      <c r="Q71" s="265"/>
      <c r="R71" s="264"/>
      <c r="S71" s="216"/>
    </row>
    <row r="72" spans="1:19" x14ac:dyDescent="0.25">
      <c r="A72" s="53" t="s">
        <v>115</v>
      </c>
      <c r="B72" s="178" t="s">
        <v>39</v>
      </c>
      <c r="C72" s="179" t="e">
        <f>VLOOKUP($A72,#REF!,MATCH( $A$2,#REF!,0),0)</f>
        <v>#REF!</v>
      </c>
      <c r="D72" s="179" t="e">
        <f>VLOOKUP($A72,#REF!,MATCH( $A$2,#REF!,0)+1,0)</f>
        <v>#REF!</v>
      </c>
      <c r="E72" s="179" t="e">
        <f>VLOOKUP($A72,#REF!,MATCH( $A$2,#REF!,0)+2,0)</f>
        <v>#REF!</v>
      </c>
      <c r="F72" s="179" t="e">
        <f>VLOOKUP($A72,#REF!,MATCH( $A$2,#REF!,0)+3,0)</f>
        <v>#REF!</v>
      </c>
      <c r="G72" s="3"/>
      <c r="H72" s="67"/>
      <c r="I72" s="67"/>
      <c r="J72" s="67"/>
      <c r="K72" s="67"/>
      <c r="L72" s="4"/>
      <c r="M72" s="65"/>
      <c r="N72" s="66"/>
      <c r="O72" s="66"/>
      <c r="P72" s="4"/>
      <c r="Q72" s="265"/>
      <c r="R72" s="264"/>
      <c r="S72" s="216"/>
    </row>
    <row r="73" spans="1:19" x14ac:dyDescent="0.25">
      <c r="A73" s="53" t="s">
        <v>116</v>
      </c>
      <c r="B73" s="181" t="s">
        <v>87</v>
      </c>
      <c r="C73" s="182" t="e">
        <f>SUM(C66:C72)</f>
        <v>#REF!</v>
      </c>
      <c r="D73" s="182" t="e">
        <f t="shared" ref="D73:F73" si="10">SUM(D66:D72)</f>
        <v>#REF!</v>
      </c>
      <c r="E73" s="182" t="e">
        <f t="shared" si="10"/>
        <v>#REF!</v>
      </c>
      <c r="F73" s="182" t="e">
        <f t="shared" si="10"/>
        <v>#REF!</v>
      </c>
      <c r="G73" s="3"/>
      <c r="H73" s="24" t="e">
        <f>VLOOKUP($A73,#REF!,MATCH( $A$2,#REF!,0),0)-C73</f>
        <v>#REF!</v>
      </c>
      <c r="I73" s="24" t="e">
        <f>VLOOKUP($A73,#REF!,MATCH( $A$2,#REF!,0)+1,0)-D73</f>
        <v>#REF!</v>
      </c>
      <c r="J73" s="24" t="e">
        <f>VLOOKUP($A73,#REF!,MATCH( $A$2,#REF!,0)+2,0)-E73</f>
        <v>#REF!</v>
      </c>
      <c r="K73" s="24" t="e">
        <f>VLOOKUP($A73,#REF!,MATCH( $A$2,#REF!,0)+3,0)-F73</f>
        <v>#REF!</v>
      </c>
      <c r="L73" s="4"/>
      <c r="M73" s="69"/>
      <c r="N73" s="69"/>
      <c r="O73" s="69"/>
      <c r="P73" s="4"/>
      <c r="Q73" s="265"/>
      <c r="R73" s="264"/>
      <c r="S73" s="216"/>
    </row>
    <row r="74" spans="1:19" x14ac:dyDescent="0.25">
      <c r="A74" s="53" t="s">
        <v>117</v>
      </c>
      <c r="B74" s="181" t="s">
        <v>88</v>
      </c>
      <c r="C74" s="182" t="e">
        <f>C64+C73</f>
        <v>#REF!</v>
      </c>
      <c r="D74" s="182" t="e">
        <f t="shared" ref="D74:F74" si="11">D64+D73</f>
        <v>#REF!</v>
      </c>
      <c r="E74" s="182" t="e">
        <f t="shared" si="11"/>
        <v>#REF!</v>
      </c>
      <c r="F74" s="182" t="e">
        <f t="shared" si="11"/>
        <v>#REF!</v>
      </c>
      <c r="G74" s="3"/>
      <c r="H74" s="136" t="e">
        <f>VLOOKUP($A74,#REF!,MATCH( $A$2,#REF!,0),0)-C74</f>
        <v>#REF!</v>
      </c>
      <c r="I74" s="136" t="e">
        <f>VLOOKUP($A74,#REF!,MATCH( $A$2,#REF!,0)+1,0)-D74</f>
        <v>#REF!</v>
      </c>
      <c r="J74" s="136" t="e">
        <f>VLOOKUP($A74,#REF!,MATCH( $A$2,#REF!,0)+2,0)-E74</f>
        <v>#REF!</v>
      </c>
      <c r="K74" s="136" t="e">
        <f>VLOOKUP($A74,#REF!,MATCH( $A$2,#REF!,0)+3,0)-F74</f>
        <v>#REF!</v>
      </c>
      <c r="L74" s="4"/>
      <c r="M74" s="69"/>
      <c r="N74" s="69"/>
      <c r="O74" s="69"/>
      <c r="P74" s="4"/>
      <c r="Q74" s="265"/>
      <c r="R74" s="264"/>
      <c r="S74" s="216"/>
    </row>
    <row r="75" spans="1:19" x14ac:dyDescent="0.25">
      <c r="B75" s="198" t="s">
        <v>89</v>
      </c>
      <c r="C75" s="179" t="s">
        <v>2</v>
      </c>
      <c r="D75" s="179" t="s">
        <v>2</v>
      </c>
      <c r="E75" s="179" t="s">
        <v>2</v>
      </c>
      <c r="F75" s="179" t="s">
        <v>2</v>
      </c>
      <c r="G75" s="3"/>
      <c r="H75" s="73"/>
      <c r="I75" s="73"/>
      <c r="J75" s="73"/>
      <c r="K75" s="67"/>
      <c r="L75" s="4"/>
      <c r="M75" s="65"/>
      <c r="N75" s="66"/>
      <c r="O75" s="66"/>
      <c r="P75" s="4"/>
      <c r="Q75" s="265"/>
      <c r="R75" s="264"/>
      <c r="S75" s="216"/>
    </row>
    <row r="76" spans="1:19" x14ac:dyDescent="0.25">
      <c r="A76" s="53" t="s">
        <v>118</v>
      </c>
      <c r="B76" s="178" t="s">
        <v>90</v>
      </c>
      <c r="C76" s="179" t="e">
        <f>-VLOOKUP($A76,#REF!,MATCH( $A$2,#REF!,0),0)</f>
        <v>#REF!</v>
      </c>
      <c r="D76" s="179" t="e">
        <f>-VLOOKUP($A76,#REF!,MATCH( $A$2,#REF!,0)+1,0)</f>
        <v>#REF!</v>
      </c>
      <c r="E76" s="179" t="e">
        <f>-VLOOKUP($A76,#REF!,MATCH( $A$2,#REF!,0)+2,0)</f>
        <v>#REF!</v>
      </c>
      <c r="F76" s="179" t="e">
        <f>-VLOOKUP($A76,#REF!,MATCH( $A$2,#REF!,0)+3,0)</f>
        <v>#REF!</v>
      </c>
      <c r="G76" s="3"/>
      <c r="H76" s="67"/>
      <c r="I76" s="67"/>
      <c r="J76" s="67"/>
      <c r="K76" s="67"/>
      <c r="L76" s="4"/>
      <c r="M76" s="65"/>
      <c r="N76" s="66"/>
      <c r="O76" s="68"/>
      <c r="P76" s="4"/>
      <c r="Q76" s="265"/>
      <c r="R76" s="264"/>
      <c r="S76" s="216"/>
    </row>
    <row r="77" spans="1:19" x14ac:dyDescent="0.25">
      <c r="A77" s="53" t="s">
        <v>119</v>
      </c>
      <c r="B77" s="178" t="s">
        <v>91</v>
      </c>
      <c r="C77" s="179" t="e">
        <f>-VLOOKUP($A77,#REF!,MATCH( $A$2,#REF!,0),0)</f>
        <v>#REF!</v>
      </c>
      <c r="D77" s="179" t="e">
        <f>-VLOOKUP($A77,#REF!,MATCH( $A$2,#REF!,0)+1,0)</f>
        <v>#REF!</v>
      </c>
      <c r="E77" s="179" t="e">
        <f>-VLOOKUP($A77,#REF!,MATCH( $A$2,#REF!,0)+2,0)</f>
        <v>#REF!</v>
      </c>
      <c r="F77" s="179" t="e">
        <f>-VLOOKUP($A77,#REF!,MATCH( $A$2,#REF!,0)+3,0)</f>
        <v>#REF!</v>
      </c>
      <c r="G77" s="3"/>
      <c r="H77" s="67"/>
      <c r="I77" s="67"/>
      <c r="J77" s="67"/>
      <c r="K77" s="67"/>
      <c r="L77" s="4"/>
      <c r="M77" s="65"/>
      <c r="N77" s="66"/>
      <c r="O77" s="66"/>
      <c r="P77" s="4"/>
      <c r="Q77" s="265"/>
      <c r="R77" s="264"/>
      <c r="S77" s="216"/>
    </row>
    <row r="78" spans="1:19" x14ac:dyDescent="0.25">
      <c r="A78" s="53" t="s">
        <v>120</v>
      </c>
      <c r="B78" s="178" t="s">
        <v>92</v>
      </c>
      <c r="C78" s="179" t="e">
        <f>-VLOOKUP($A78,#REF!,MATCH( $A$2,#REF!,0),0)</f>
        <v>#REF!</v>
      </c>
      <c r="D78" s="179" t="e">
        <f>-VLOOKUP($A78,#REF!,MATCH( $A$2,#REF!,0)+1,0)</f>
        <v>#REF!</v>
      </c>
      <c r="E78" s="179" t="e">
        <f>-VLOOKUP($A78,#REF!,MATCH( $A$2,#REF!,0)+2,0)</f>
        <v>#REF!</v>
      </c>
      <c r="F78" s="179" t="e">
        <f>-VLOOKUP($A78,#REF!,MATCH( $A$2,#REF!,0)+3,0)</f>
        <v>#REF!</v>
      </c>
      <c r="G78" s="3"/>
      <c r="H78" s="67"/>
      <c r="I78" s="67"/>
      <c r="J78" s="67"/>
      <c r="K78" s="67"/>
      <c r="L78" s="4"/>
      <c r="M78" s="65"/>
      <c r="N78" s="66"/>
      <c r="O78" s="68"/>
      <c r="P78" s="4"/>
      <c r="Q78" s="265"/>
      <c r="R78" s="264"/>
      <c r="S78" s="216"/>
    </row>
    <row r="79" spans="1:19" x14ac:dyDescent="0.25">
      <c r="A79" s="53" t="s">
        <v>121</v>
      </c>
      <c r="B79" s="178" t="s">
        <v>39</v>
      </c>
      <c r="C79" s="179" t="e">
        <f>-VLOOKUP($A79,#REF!,MATCH( $A$2,#REF!,0),0)</f>
        <v>#REF!</v>
      </c>
      <c r="D79" s="179" t="e">
        <f>-VLOOKUP($A79,#REF!,MATCH( $A$2,#REF!,0)+1,0)</f>
        <v>#REF!</v>
      </c>
      <c r="E79" s="179" t="e">
        <f>-VLOOKUP($A79,#REF!,MATCH( $A$2,#REF!,0)+2,0)</f>
        <v>#REF!</v>
      </c>
      <c r="F79" s="179" t="e">
        <f>-VLOOKUP($A79,#REF!,MATCH( $A$2,#REF!,0)+3,0)</f>
        <v>#REF!</v>
      </c>
      <c r="G79" s="3"/>
      <c r="H79" s="67"/>
      <c r="I79" s="67"/>
      <c r="J79" s="67"/>
      <c r="K79" s="67"/>
      <c r="L79" s="4"/>
      <c r="M79" s="65"/>
      <c r="N79" s="66"/>
      <c r="O79" s="66"/>
      <c r="P79" s="4"/>
      <c r="Q79" s="265"/>
      <c r="R79" s="264"/>
      <c r="S79" s="216"/>
    </row>
    <row r="80" spans="1:19" x14ac:dyDescent="0.25">
      <c r="A80" s="53" t="s">
        <v>122</v>
      </c>
      <c r="B80" s="181" t="s">
        <v>93</v>
      </c>
      <c r="C80" s="182" t="e">
        <f>SUM(C76:C79)</f>
        <v>#REF!</v>
      </c>
      <c r="D80" s="182" t="e">
        <f t="shared" ref="D80:F80" si="12">SUM(D76:D79)</f>
        <v>#REF!</v>
      </c>
      <c r="E80" s="182" t="e">
        <f t="shared" si="12"/>
        <v>#REF!</v>
      </c>
      <c r="F80" s="182" t="e">
        <f t="shared" si="12"/>
        <v>#REF!</v>
      </c>
      <c r="G80" s="3"/>
      <c r="H80" s="24" t="e">
        <f>-VLOOKUP($A80,#REF!,MATCH( $A$2,#REF!,0),0)-C80</f>
        <v>#REF!</v>
      </c>
      <c r="I80" s="24" t="e">
        <f>-VLOOKUP($A80,#REF!,MATCH( $A$2,#REF!,0)+1,0)-D80</f>
        <v>#REF!</v>
      </c>
      <c r="J80" s="24" t="e">
        <f>-VLOOKUP($A80,#REF!,MATCH( $A$2,#REF!,0)+2,0)-E80</f>
        <v>#REF!</v>
      </c>
      <c r="K80" s="24" t="e">
        <f>-VLOOKUP($A80,#REF!,MATCH( $A$2,#REF!,0)+3,0)-F80</f>
        <v>#REF!</v>
      </c>
      <c r="L80" s="29"/>
      <c r="M80" s="69"/>
      <c r="N80" s="69"/>
      <c r="O80" s="69"/>
      <c r="P80" s="29"/>
      <c r="Q80" s="265"/>
      <c r="R80" s="264"/>
      <c r="S80" s="216"/>
    </row>
    <row r="81" spans="1:19" ht="15.75" thickBot="1" x14ac:dyDescent="0.3">
      <c r="A81" s="53" t="s">
        <v>123</v>
      </c>
      <c r="B81" s="184" t="s">
        <v>94</v>
      </c>
      <c r="C81" s="185" t="e">
        <f>C74-C80</f>
        <v>#REF!</v>
      </c>
      <c r="D81" s="185" t="e">
        <f t="shared" ref="D81:F81" si="13">D74-D80</f>
        <v>#REF!</v>
      </c>
      <c r="E81" s="185" t="e">
        <f t="shared" si="13"/>
        <v>#REF!</v>
      </c>
      <c r="F81" s="185" t="e">
        <f t="shared" si="13"/>
        <v>#REF!</v>
      </c>
      <c r="G81" s="3"/>
      <c r="H81" s="137" t="e">
        <f>VLOOKUP($A81,#REF!,MATCH( $A$2,#REF!,0),0)-C81</f>
        <v>#REF!</v>
      </c>
      <c r="I81" s="137" t="e">
        <f>VLOOKUP($A81,#REF!,MATCH( $A$2,#REF!,0)+1,0)-D81</f>
        <v>#REF!</v>
      </c>
      <c r="J81" s="137" t="e">
        <f>VLOOKUP($A81,#REF!,MATCH( $A$2,#REF!,0)+2,0)-E81</f>
        <v>#REF!</v>
      </c>
      <c r="K81" s="137" t="e">
        <f>VLOOKUP($A81,#REF!,MATCH( $A$2,#REF!,0)+3,0)-F81</f>
        <v>#REF!</v>
      </c>
      <c r="L81" s="29"/>
      <c r="M81" s="75"/>
      <c r="N81" s="75"/>
      <c r="O81" s="75"/>
      <c r="P81" s="29"/>
      <c r="Q81" s="265"/>
      <c r="R81" s="264"/>
      <c r="S81" s="216"/>
    </row>
    <row r="82" spans="1:19" x14ac:dyDescent="0.25">
      <c r="B82" s="198" t="s">
        <v>95</v>
      </c>
      <c r="C82" s="179" t="s">
        <v>2</v>
      </c>
      <c r="D82" s="179" t="s">
        <v>2</v>
      </c>
      <c r="E82" s="179" t="s">
        <v>2</v>
      </c>
      <c r="F82" s="179" t="s">
        <v>2</v>
      </c>
      <c r="G82" s="3"/>
      <c r="H82" s="77"/>
      <c r="I82" s="77"/>
      <c r="J82" s="77"/>
      <c r="K82" s="77"/>
      <c r="L82" s="29"/>
      <c r="M82" s="66"/>
      <c r="N82" s="66"/>
      <c r="O82" s="66"/>
      <c r="P82" s="29"/>
      <c r="Q82" s="265"/>
      <c r="R82" s="264"/>
      <c r="S82" s="216"/>
    </row>
    <row r="83" spans="1:19" x14ac:dyDescent="0.25">
      <c r="A83" s="53" t="s">
        <v>124</v>
      </c>
      <c r="B83" s="180" t="s">
        <v>96</v>
      </c>
      <c r="C83" s="179" t="e">
        <f>-VLOOKUP($A83,#REF!,MATCH( $A$2,#REF!,0),0)</f>
        <v>#REF!</v>
      </c>
      <c r="D83" s="179" t="e">
        <f>-VLOOKUP($A83,#REF!,MATCH( $A$2,#REF!,0)+1,0)</f>
        <v>#REF!</v>
      </c>
      <c r="E83" s="179" t="e">
        <f>-VLOOKUP($A83,#REF!,MATCH( $A$2,#REF!,0)+2,0)</f>
        <v>#REF!</v>
      </c>
      <c r="F83" s="179" t="e">
        <f>-VLOOKUP($A83,#REF!,MATCH( $A$2,#REF!,0)+3,0)</f>
        <v>#REF!</v>
      </c>
      <c r="G83" s="3"/>
      <c r="H83" s="77"/>
      <c r="I83" s="77"/>
      <c r="J83" s="77"/>
      <c r="K83" s="77"/>
      <c r="L83" s="29"/>
      <c r="M83" s="114" t="e">
        <f>SUM(D83-C83)-C161</f>
        <v>#REF!</v>
      </c>
      <c r="N83" s="114" t="e">
        <f>SUM(E83-D83)-C164</f>
        <v>#REF!</v>
      </c>
      <c r="O83" s="114" t="e">
        <f>SUM(F83-E83)-C167</f>
        <v>#REF!</v>
      </c>
      <c r="P83" s="29"/>
      <c r="Q83" s="265"/>
      <c r="R83" s="264"/>
      <c r="S83" s="216"/>
    </row>
    <row r="84" spans="1:19" x14ac:dyDescent="0.25">
      <c r="A84" s="53" t="s">
        <v>125</v>
      </c>
      <c r="B84" s="178" t="s">
        <v>97</v>
      </c>
      <c r="C84" s="179" t="e">
        <f>-VLOOKUP($A84,#REF!,MATCH( $A$2,#REF!,0),0)</f>
        <v>#REF!</v>
      </c>
      <c r="D84" s="179" t="e">
        <f>-VLOOKUP($A84,#REF!,MATCH( $A$2,#REF!,0)+1,0)</f>
        <v>#REF!</v>
      </c>
      <c r="E84" s="179" t="e">
        <f>-VLOOKUP($A84,#REF!,MATCH( $A$2,#REF!,0)+2,0)</f>
        <v>#REF!</v>
      </c>
      <c r="F84" s="179" t="e">
        <f>-VLOOKUP($A84,#REF!,MATCH( $A$2,#REF!,0)+3,0)</f>
        <v>#REF!</v>
      </c>
      <c r="G84" s="3"/>
      <c r="H84" s="67"/>
      <c r="I84" s="67"/>
      <c r="J84" s="67"/>
      <c r="K84" s="67"/>
      <c r="L84" s="4"/>
      <c r="M84" s="65"/>
      <c r="N84" s="65"/>
      <c r="O84" s="65"/>
      <c r="P84" s="4"/>
      <c r="Q84" s="265"/>
      <c r="R84" s="264"/>
      <c r="S84" s="216"/>
    </row>
    <row r="85" spans="1:19" x14ac:dyDescent="0.25">
      <c r="A85" s="53" t="s">
        <v>126</v>
      </c>
      <c r="B85" s="180" t="s">
        <v>98</v>
      </c>
      <c r="C85" s="179" t="e">
        <f>-VLOOKUP($A85,#REF!,MATCH( $A$2,#REF!,0),0)</f>
        <v>#REF!</v>
      </c>
      <c r="D85" s="179" t="e">
        <f>-VLOOKUP($A85,#REF!,MATCH( $A$2,#REF!,0)+1,0)</f>
        <v>#REF!</v>
      </c>
      <c r="E85" s="179" t="e">
        <f>-VLOOKUP($A85,#REF!,MATCH( $A$2,#REF!,0)+2,0)</f>
        <v>#REF!</v>
      </c>
      <c r="F85" s="179" t="e">
        <f>-VLOOKUP($A85,#REF!,MATCH( $A$2,#REF!,0)+3,0)</f>
        <v>#REF!</v>
      </c>
      <c r="G85" s="3"/>
      <c r="H85" s="67"/>
      <c r="I85" s="67"/>
      <c r="J85" s="67"/>
      <c r="K85" s="67"/>
      <c r="L85" s="4"/>
      <c r="M85" s="79"/>
      <c r="N85" s="79"/>
      <c r="O85" s="79"/>
      <c r="P85" s="4"/>
      <c r="Q85" s="265"/>
      <c r="R85" s="264"/>
      <c r="S85" s="216"/>
    </row>
    <row r="86" spans="1:19" ht="15.75" thickBot="1" x14ac:dyDescent="0.3">
      <c r="A86" s="53" t="s">
        <v>127</v>
      </c>
      <c r="B86" s="184" t="s">
        <v>99</v>
      </c>
      <c r="C86" s="185" t="e">
        <f>SUM(C83:C85)</f>
        <v>#REF!</v>
      </c>
      <c r="D86" s="185" t="e">
        <f t="shared" ref="D86:F86" si="14">SUM(D83:D85)</f>
        <v>#REF!</v>
      </c>
      <c r="E86" s="185" t="e">
        <f t="shared" si="14"/>
        <v>#REF!</v>
      </c>
      <c r="F86" s="185" t="e">
        <f t="shared" si="14"/>
        <v>#REF!</v>
      </c>
      <c r="G86" s="3"/>
      <c r="H86" s="137" t="e">
        <f>-VLOOKUP($A86,#REF!,MATCH( $A$2,#REF!,0),0)-C86</f>
        <v>#REF!</v>
      </c>
      <c r="I86" s="137" t="e">
        <f>-VLOOKUP($A86,#REF!,MATCH( $A$2,#REF!,0)+1,0)-D86</f>
        <v>#REF!</v>
      </c>
      <c r="J86" s="137" t="e">
        <f>-VLOOKUP($A86,#REF!,MATCH( $A$2,#REF!,0)+2,0)-E86</f>
        <v>#REF!</v>
      </c>
      <c r="K86" s="137" t="e">
        <f>-VLOOKUP($A86,#REF!,MATCH( $A$2,#REF!,0)+3,0)-F86</f>
        <v>#REF!</v>
      </c>
      <c r="L86" s="4"/>
      <c r="M86" s="75"/>
      <c r="N86" s="75"/>
      <c r="O86" s="75"/>
      <c r="P86" s="4"/>
      <c r="Q86" s="265"/>
      <c r="R86" s="264"/>
      <c r="S86" s="216"/>
    </row>
    <row r="87" spans="1:19" x14ac:dyDescent="0.25">
      <c r="B87" s="3"/>
      <c r="C87" s="3"/>
      <c r="D87" s="3"/>
      <c r="E87" s="3"/>
      <c r="F87" s="3"/>
      <c r="G87" s="3"/>
      <c r="Q87" s="48"/>
      <c r="R87" s="48"/>
      <c r="S87" s="48"/>
    </row>
    <row r="88" spans="1:19" x14ac:dyDescent="0.25">
      <c r="B88" s="3"/>
      <c r="C88" s="3"/>
      <c r="D88" s="3"/>
      <c r="E88" s="3"/>
      <c r="F88" s="3"/>
      <c r="G88" s="3"/>
      <c r="R88" s="48"/>
    </row>
    <row r="89" spans="1:19" x14ac:dyDescent="0.25">
      <c r="B89" s="3"/>
      <c r="C89" s="3"/>
      <c r="D89" s="3"/>
      <c r="E89" s="3"/>
      <c r="F89" s="3"/>
      <c r="G89" s="3"/>
    </row>
    <row r="90" spans="1:19" x14ac:dyDescent="0.25">
      <c r="B90" s="3"/>
      <c r="C90" s="3"/>
      <c r="D90" s="3"/>
      <c r="E90" s="3"/>
      <c r="F90" s="3"/>
      <c r="G90" s="3"/>
    </row>
    <row r="91" spans="1:19" x14ac:dyDescent="0.25">
      <c r="B91" s="554" t="s">
        <v>42</v>
      </c>
      <c r="C91" s="554"/>
      <c r="D91" s="554"/>
      <c r="E91" s="554"/>
      <c r="F91" s="554"/>
    </row>
    <row r="92" spans="1:19" x14ac:dyDescent="0.25">
      <c r="B92" s="215" t="s">
        <v>43</v>
      </c>
      <c r="C92" s="50"/>
      <c r="D92" s="50"/>
      <c r="E92" s="50"/>
      <c r="F92" s="50"/>
    </row>
    <row r="96" spans="1:19" x14ac:dyDescent="0.25">
      <c r="B96" s="80" t="s">
        <v>100</v>
      </c>
      <c r="C96" s="23" t="e">
        <f>C74-C86</f>
        <v>#REF!</v>
      </c>
      <c r="D96" s="23" t="e">
        <f t="shared" ref="D96:F96" si="15">D74-D86</f>
        <v>#REF!</v>
      </c>
      <c r="E96" s="23" t="e">
        <f t="shared" si="15"/>
        <v>#REF!</v>
      </c>
      <c r="F96" s="23" t="e">
        <f t="shared" si="15"/>
        <v>#REF!</v>
      </c>
    </row>
    <row r="97" spans="1:18" x14ac:dyDescent="0.25">
      <c r="B97" s="4"/>
      <c r="C97" s="4"/>
      <c r="D97" s="4"/>
      <c r="E97" s="4"/>
      <c r="F97" s="4"/>
    </row>
    <row r="98" spans="1:18" x14ac:dyDescent="0.25">
      <c r="B98" s="152" t="s">
        <v>254</v>
      </c>
      <c r="C98" s="81" t="e">
        <f>C60-C140</f>
        <v>#REF!</v>
      </c>
      <c r="D98" s="81" t="e">
        <f t="shared" ref="D98:F98" si="16">D60-D140</f>
        <v>#REF!</v>
      </c>
      <c r="E98" s="81" t="e">
        <f t="shared" si="16"/>
        <v>#REF!</v>
      </c>
      <c r="F98" s="81" t="e">
        <f t="shared" si="16"/>
        <v>#REF!</v>
      </c>
    </row>
    <row r="101" spans="1:18" x14ac:dyDescent="0.25">
      <c r="B101" s="3"/>
      <c r="C101" s="3"/>
      <c r="D101" s="3"/>
      <c r="E101" s="3"/>
      <c r="F101" s="3"/>
    </row>
    <row r="102" spans="1:18" x14ac:dyDescent="0.25">
      <c r="B102" s="82" t="s">
        <v>249</v>
      </c>
      <c r="C102" s="83"/>
      <c r="D102" s="83"/>
      <c r="E102" s="83"/>
      <c r="F102" s="83"/>
      <c r="G102" s="3"/>
      <c r="H102" s="3"/>
    </row>
    <row r="103" spans="1:18" x14ac:dyDescent="0.25">
      <c r="B103" s="83"/>
      <c r="C103" s="83"/>
      <c r="D103" s="83"/>
      <c r="E103" s="83"/>
      <c r="F103" s="83"/>
      <c r="G103" s="3"/>
      <c r="H103" s="3"/>
      <c r="M103" s="7" t="s">
        <v>104</v>
      </c>
    </row>
    <row r="104" spans="1:18" x14ac:dyDescent="0.25">
      <c r="B104" s="213" t="s">
        <v>105</v>
      </c>
      <c r="C104" s="213"/>
      <c r="D104" s="213"/>
      <c r="E104" s="213"/>
      <c r="F104" s="213"/>
      <c r="G104" s="3"/>
      <c r="H104" s="3"/>
      <c r="M104" s="7" t="s">
        <v>246</v>
      </c>
      <c r="O104" s="9" t="s">
        <v>107</v>
      </c>
    </row>
    <row r="105" spans="1:18" x14ac:dyDescent="0.25">
      <c r="B105" s="214" t="s">
        <v>0</v>
      </c>
      <c r="C105" s="214"/>
      <c r="D105" s="214"/>
      <c r="E105" s="214"/>
      <c r="F105" s="214"/>
      <c r="G105" s="3"/>
      <c r="H105" s="37" t="s">
        <v>106</v>
      </c>
      <c r="I105" s="37"/>
      <c r="J105" s="37"/>
      <c r="K105" s="20"/>
      <c r="L105" s="84"/>
      <c r="M105" s="7"/>
      <c r="N105" s="84"/>
      <c r="O105" s="9" t="s">
        <v>1</v>
      </c>
    </row>
    <row r="106" spans="1:18" x14ac:dyDescent="0.25">
      <c r="B106" s="190" t="s">
        <v>2</v>
      </c>
      <c r="C106" s="197" t="s">
        <v>3</v>
      </c>
      <c r="D106" s="197" t="s">
        <v>4</v>
      </c>
      <c r="E106" s="197" t="s">
        <v>4</v>
      </c>
      <c r="F106" s="197" t="s">
        <v>5</v>
      </c>
      <c r="G106" s="3"/>
      <c r="H106" s="11" t="s">
        <v>3</v>
      </c>
      <c r="I106" s="11" t="s">
        <v>4</v>
      </c>
      <c r="J106" s="11" t="s">
        <v>4</v>
      </c>
      <c r="K106" s="11" t="s">
        <v>5</v>
      </c>
      <c r="L106" s="84"/>
      <c r="M106" s="86" t="s">
        <v>4</v>
      </c>
      <c r="N106" s="87"/>
      <c r="O106" s="88" t="s">
        <v>4</v>
      </c>
    </row>
    <row r="107" spans="1:18" x14ac:dyDescent="0.25">
      <c r="B107" s="174" t="s">
        <v>2</v>
      </c>
      <c r="C107" s="175" t="s">
        <v>6</v>
      </c>
      <c r="D107" s="175" t="s">
        <v>7</v>
      </c>
      <c r="E107" s="175" t="s">
        <v>8</v>
      </c>
      <c r="F107" s="175" t="s">
        <v>7</v>
      </c>
      <c r="G107" s="3"/>
      <c r="H107" s="13" t="s">
        <v>6</v>
      </c>
      <c r="I107" s="13" t="s">
        <v>7</v>
      </c>
      <c r="J107" s="13" t="s">
        <v>8</v>
      </c>
      <c r="K107" s="13" t="s">
        <v>7</v>
      </c>
      <c r="L107" s="84"/>
      <c r="M107" s="90" t="s">
        <v>7</v>
      </c>
      <c r="N107" s="87"/>
      <c r="O107" s="91" t="s">
        <v>7</v>
      </c>
    </row>
    <row r="108" spans="1:18" x14ac:dyDescent="0.25">
      <c r="B108" s="198" t="s">
        <v>128</v>
      </c>
      <c r="C108" s="199" t="s">
        <v>2</v>
      </c>
      <c r="D108" s="199" t="s">
        <v>2</v>
      </c>
      <c r="E108" s="199" t="s">
        <v>2</v>
      </c>
      <c r="F108" s="199" t="s">
        <v>2</v>
      </c>
      <c r="G108" s="3"/>
      <c r="H108" s="20"/>
      <c r="I108" s="20"/>
      <c r="J108" s="20"/>
      <c r="K108" s="20"/>
      <c r="L108" s="84"/>
      <c r="M108" s="92"/>
      <c r="N108" s="84"/>
      <c r="O108" s="93"/>
      <c r="R108" t="s">
        <v>2</v>
      </c>
    </row>
    <row r="109" spans="1:18" x14ac:dyDescent="0.25">
      <c r="B109" s="198" t="s">
        <v>129</v>
      </c>
      <c r="C109" s="210" t="s">
        <v>2</v>
      </c>
      <c r="D109" s="210" t="s">
        <v>2</v>
      </c>
      <c r="E109" s="210" t="s">
        <v>2</v>
      </c>
      <c r="F109" s="210" t="s">
        <v>2</v>
      </c>
      <c r="G109" s="3"/>
      <c r="H109" s="20"/>
      <c r="I109" s="20"/>
      <c r="J109" s="20"/>
      <c r="K109" s="20"/>
      <c r="L109" s="84"/>
      <c r="M109" s="94"/>
      <c r="N109" s="84"/>
      <c r="O109" s="93"/>
    </row>
    <row r="110" spans="1:18" x14ac:dyDescent="0.25">
      <c r="A110" s="53" t="s">
        <v>160</v>
      </c>
      <c r="B110" s="178" t="s">
        <v>130</v>
      </c>
      <c r="C110" s="179" t="e">
        <f>-VLOOKUP($A110,#REF!,MATCH($A$2,#REF!,0),0)</f>
        <v>#REF!</v>
      </c>
      <c r="D110" s="179" t="e">
        <f>-VLOOKUP($A110,#REF!,MATCH($A$2,#REF!,0)+1,0)</f>
        <v>#REF!</v>
      </c>
      <c r="E110" s="179" t="e">
        <f>-VLOOKUP($A110,#REF!,MATCH($A$2,#REF!,0)+2,0)</f>
        <v>#REF!</v>
      </c>
      <c r="F110" s="179" t="e">
        <f>-VLOOKUP($A110,#REF!,MATCH($A$2,#REF!,0)+3,0)</f>
        <v>#REF!</v>
      </c>
      <c r="G110" s="3"/>
      <c r="H110" s="77"/>
      <c r="I110" s="77"/>
      <c r="J110" s="77"/>
      <c r="K110" s="77"/>
      <c r="L110" s="84"/>
      <c r="M110" s="21"/>
      <c r="N110" s="84"/>
      <c r="O110" s="22">
        <f t="shared" ref="O110:O116" si="17">D1080-M110</f>
        <v>0</v>
      </c>
    </row>
    <row r="111" spans="1:18" x14ac:dyDescent="0.25">
      <c r="A111" s="53" t="s">
        <v>212</v>
      </c>
      <c r="B111" s="178" t="s">
        <v>131</v>
      </c>
      <c r="C111" s="179" t="e">
        <f>-VLOOKUP($A111,#REF!,MATCH($A$2,#REF!,0),0)</f>
        <v>#REF!</v>
      </c>
      <c r="D111" s="179" t="e">
        <f>-VLOOKUP($A111,#REF!,MATCH($A$2,#REF!,0)+1,0)</f>
        <v>#REF!</v>
      </c>
      <c r="E111" s="179" t="e">
        <f>-VLOOKUP($A111,#REF!,MATCH($A$2,#REF!,0)+2,0)</f>
        <v>#REF!</v>
      </c>
      <c r="F111" s="179" t="e">
        <f>-VLOOKUP($A111,#REF!,MATCH($A$2,#REF!,0)+3,0)</f>
        <v>#REF!</v>
      </c>
      <c r="G111" s="3"/>
      <c r="H111" s="77"/>
      <c r="I111" s="77"/>
      <c r="J111" s="77"/>
      <c r="K111" s="77"/>
      <c r="L111" s="84"/>
      <c r="M111" s="21"/>
      <c r="N111" s="84"/>
      <c r="O111" s="22">
        <f t="shared" si="17"/>
        <v>0</v>
      </c>
    </row>
    <row r="112" spans="1:18" x14ac:dyDescent="0.25">
      <c r="A112" s="53" t="s">
        <v>163</v>
      </c>
      <c r="B112" s="178" t="s">
        <v>132</v>
      </c>
      <c r="C112" s="179" t="e">
        <f>-VLOOKUP($A112,#REF!,MATCH($A$2,#REF!,0),0)</f>
        <v>#REF!</v>
      </c>
      <c r="D112" s="179" t="e">
        <f>-VLOOKUP($A112,#REF!,MATCH($A$2,#REF!,0)+1,0)</f>
        <v>#REF!</v>
      </c>
      <c r="E112" s="179" t="e">
        <f>-VLOOKUP($A112,#REF!,MATCH($A$2,#REF!,0)+2,0)</f>
        <v>#REF!</v>
      </c>
      <c r="F112" s="179" t="e">
        <f>-VLOOKUP($A112,#REF!,MATCH($A$2,#REF!,0)+3,0)</f>
        <v>#REF!</v>
      </c>
      <c r="G112" s="3"/>
      <c r="H112" s="77"/>
      <c r="I112" s="77"/>
      <c r="J112" s="77"/>
      <c r="K112" s="77"/>
      <c r="L112" s="84"/>
      <c r="M112" s="21"/>
      <c r="N112" s="84"/>
      <c r="O112" s="22">
        <f t="shared" si="17"/>
        <v>0</v>
      </c>
    </row>
    <row r="113" spans="1:15" x14ac:dyDescent="0.25">
      <c r="A113" s="53" t="s">
        <v>164</v>
      </c>
      <c r="B113" s="178" t="s">
        <v>133</v>
      </c>
      <c r="C113" s="179" t="e">
        <f>-VLOOKUP($A113,#REF!,MATCH($A$2,#REF!,0),0)</f>
        <v>#REF!</v>
      </c>
      <c r="D113" s="179" t="e">
        <f>-VLOOKUP($A113,#REF!,MATCH($A$2,#REF!,0)+1,0)</f>
        <v>#REF!</v>
      </c>
      <c r="E113" s="179" t="e">
        <f>-VLOOKUP($A113,#REF!,MATCH($A$2,#REF!,0)+2,0)</f>
        <v>#REF!</v>
      </c>
      <c r="F113" s="179" t="e">
        <f>-VLOOKUP($A113,#REF!,MATCH($A$2,#REF!,0)+3,0)</f>
        <v>#REF!</v>
      </c>
      <c r="G113" s="3"/>
      <c r="H113" s="77"/>
      <c r="I113" s="77"/>
      <c r="J113" s="77"/>
      <c r="K113" s="77"/>
      <c r="L113" s="84"/>
      <c r="M113" s="21"/>
      <c r="N113" s="84"/>
      <c r="O113" s="22">
        <f t="shared" si="17"/>
        <v>0</v>
      </c>
    </row>
    <row r="114" spans="1:15" x14ac:dyDescent="0.25">
      <c r="A114" s="53" t="s">
        <v>165</v>
      </c>
      <c r="B114" s="178" t="s">
        <v>134</v>
      </c>
      <c r="C114" s="179" t="e">
        <f>-VLOOKUP($A114,#REF!,MATCH($A$2,#REF!,0),0)</f>
        <v>#REF!</v>
      </c>
      <c r="D114" s="179" t="e">
        <f>-VLOOKUP($A114,#REF!,MATCH($A$2,#REF!,0)+1,0)</f>
        <v>#REF!</v>
      </c>
      <c r="E114" s="179" t="e">
        <f>-VLOOKUP($A114,#REF!,MATCH($A$2,#REF!,0)+2,0)</f>
        <v>#REF!</v>
      </c>
      <c r="F114" s="179" t="e">
        <f>-VLOOKUP($A114,#REF!,MATCH($A$2,#REF!,0)+3,0)</f>
        <v>#REF!</v>
      </c>
      <c r="G114" s="3"/>
      <c r="H114" s="77"/>
      <c r="I114" s="77"/>
      <c r="J114" s="77"/>
      <c r="K114" s="77"/>
      <c r="L114" s="84"/>
      <c r="M114" s="21"/>
      <c r="N114" s="84"/>
      <c r="O114" s="22">
        <f t="shared" si="17"/>
        <v>0</v>
      </c>
    </row>
    <row r="115" spans="1:15" x14ac:dyDescent="0.25">
      <c r="A115" s="53" t="s">
        <v>166</v>
      </c>
      <c r="B115" s="195" t="s">
        <v>135</v>
      </c>
      <c r="C115" s="179" t="e">
        <f>-VLOOKUP($A115,#REF!,MATCH($A$2,#REF!,0),0)</f>
        <v>#REF!</v>
      </c>
      <c r="D115" s="179" t="e">
        <f>-VLOOKUP($A115,#REF!,MATCH($A$2,#REF!,0)+1,0)</f>
        <v>#REF!</v>
      </c>
      <c r="E115" s="179" t="e">
        <f>-VLOOKUP($A115,#REF!,MATCH($A$2,#REF!,0)+2,0)</f>
        <v>#REF!</v>
      </c>
      <c r="F115" s="179" t="e">
        <f>-VLOOKUP($A115,#REF!,MATCH($A$2,#REF!,0)+3,0)</f>
        <v>#REF!</v>
      </c>
      <c r="G115" s="3"/>
      <c r="H115" s="95"/>
      <c r="I115" s="95"/>
      <c r="J115" s="95"/>
      <c r="K115" s="95"/>
      <c r="L115" s="84"/>
      <c r="M115" s="43"/>
      <c r="N115" s="84"/>
      <c r="O115" s="22">
        <f t="shared" si="17"/>
        <v>0</v>
      </c>
    </row>
    <row r="116" spans="1:15" x14ac:dyDescent="0.25">
      <c r="A116" s="53" t="s">
        <v>167</v>
      </c>
      <c r="B116" s="198" t="s">
        <v>136</v>
      </c>
      <c r="C116" s="194" t="e">
        <f>SUM(C110:C115)</f>
        <v>#REF!</v>
      </c>
      <c r="D116" s="194" t="e">
        <f t="shared" ref="D116:F116" si="18">SUM(D110:D115)</f>
        <v>#REF!</v>
      </c>
      <c r="E116" s="194" t="e">
        <f t="shared" si="18"/>
        <v>#REF!</v>
      </c>
      <c r="F116" s="194" t="e">
        <f t="shared" si="18"/>
        <v>#REF!</v>
      </c>
      <c r="G116" s="3"/>
      <c r="H116" s="24" t="e">
        <f>-VLOOKUP($A116,#REF!,MATCH($A$2,#REF!,0),0)-C116</f>
        <v>#REF!</v>
      </c>
      <c r="I116" s="24" t="e">
        <f>-VLOOKUP($A116,#REF!,MATCH($A$2,#REF!,0)+1,0)-D116</f>
        <v>#REF!</v>
      </c>
      <c r="J116" s="24" t="e">
        <f>-VLOOKUP($A116,#REF!,MATCH($A$2,#REF!,0)+2,0)-E116</f>
        <v>#REF!</v>
      </c>
      <c r="K116" s="24" t="e">
        <f>-VLOOKUP($A116,#REF!,MATCH($A$2,#REF!,0)+3,0)-F116</f>
        <v>#REF!</v>
      </c>
      <c r="L116" s="84"/>
      <c r="M116" s="96"/>
      <c r="N116" s="84"/>
      <c r="O116" s="27">
        <f t="shared" si="17"/>
        <v>0</v>
      </c>
    </row>
    <row r="117" spans="1:15" x14ac:dyDescent="0.25">
      <c r="B117" s="198" t="s">
        <v>137</v>
      </c>
      <c r="C117" s="179" t="s">
        <v>2</v>
      </c>
      <c r="D117" s="179" t="s">
        <v>2</v>
      </c>
      <c r="E117" s="179" t="s">
        <v>2</v>
      </c>
      <c r="F117" s="179" t="s">
        <v>2</v>
      </c>
      <c r="G117" s="3"/>
      <c r="H117" s="77"/>
      <c r="I117" s="77"/>
      <c r="J117" s="77"/>
      <c r="K117" s="77"/>
      <c r="L117" s="84"/>
      <c r="M117" s="21"/>
      <c r="N117" s="84"/>
      <c r="O117" s="22"/>
    </row>
    <row r="118" spans="1:15" x14ac:dyDescent="0.25">
      <c r="A118" s="53" t="s">
        <v>168</v>
      </c>
      <c r="B118" s="178" t="s">
        <v>138</v>
      </c>
      <c r="C118" s="179" t="e">
        <f>-VLOOKUP($A118,#REF!,MATCH($A$2,#REF!,0),0)</f>
        <v>#REF!</v>
      </c>
      <c r="D118" s="179" t="e">
        <f>-VLOOKUP($A118,#REF!,MATCH($A$2,#REF!,0)+1,0)</f>
        <v>#REF!</v>
      </c>
      <c r="E118" s="179" t="e">
        <f>-VLOOKUP($A118,#REF!,MATCH($A$2,#REF!,0)+2,0)</f>
        <v>#REF!</v>
      </c>
      <c r="F118" s="179" t="e">
        <f>-VLOOKUP($A118,#REF!,MATCH($A$2,#REF!,0)+3,0)</f>
        <v>#REF!</v>
      </c>
      <c r="G118" s="3"/>
      <c r="H118" s="77"/>
      <c r="I118" s="77"/>
      <c r="J118" s="77"/>
      <c r="K118" s="77"/>
      <c r="L118" s="84"/>
      <c r="M118" s="30"/>
      <c r="N118" s="84"/>
      <c r="O118" s="22">
        <f t="shared" ref="O118:O124" si="19">D1088-M118</f>
        <v>0</v>
      </c>
    </row>
    <row r="119" spans="1:15" x14ac:dyDescent="0.25">
      <c r="A119" s="53" t="s">
        <v>169</v>
      </c>
      <c r="B119" s="178" t="s">
        <v>139</v>
      </c>
      <c r="C119" s="179" t="e">
        <f>-VLOOKUP($A119,#REF!,MATCH($A$2,#REF!,0),0)</f>
        <v>#REF!</v>
      </c>
      <c r="D119" s="179" t="e">
        <f>-VLOOKUP($A119,#REF!,MATCH($A$2,#REF!,0)+1,0)</f>
        <v>#REF!</v>
      </c>
      <c r="E119" s="179" t="e">
        <f>-VLOOKUP($A119,#REF!,MATCH($A$2,#REF!,0)+2,0)</f>
        <v>#REF!</v>
      </c>
      <c r="F119" s="179" t="e">
        <f>-VLOOKUP($A119,#REF!,MATCH($A$2,#REF!,0)+3,0)</f>
        <v>#REF!</v>
      </c>
      <c r="G119" s="3"/>
      <c r="H119" s="77"/>
      <c r="I119" s="77"/>
      <c r="J119" s="77"/>
      <c r="K119" s="77"/>
      <c r="L119" s="84"/>
      <c r="M119" s="30"/>
      <c r="N119" s="84"/>
      <c r="O119" s="22">
        <f t="shared" si="19"/>
        <v>0</v>
      </c>
    </row>
    <row r="120" spans="1:15" hidden="1" outlineLevel="1" x14ac:dyDescent="0.25">
      <c r="A120" s="53" t="s">
        <v>170</v>
      </c>
      <c r="B120" s="178" t="s">
        <v>140</v>
      </c>
      <c r="C120" s="229" t="e">
        <f>-VLOOKUP($A120,#REF!,MATCH($A$2,#REF!,0),0)</f>
        <v>#REF!</v>
      </c>
      <c r="D120" s="179" t="e">
        <f>-VLOOKUP($A120,#REF!,MATCH($A$2,#REF!,0)+1,0)</f>
        <v>#REF!</v>
      </c>
      <c r="E120" s="179" t="e">
        <f>-VLOOKUP($A120,#REF!,MATCH($A$2,#REF!,0)+2,0)</f>
        <v>#REF!</v>
      </c>
      <c r="F120" s="179" t="e">
        <f>-VLOOKUP($A120,#REF!,MATCH($A$2,#REF!,0)+3,0)</f>
        <v>#REF!</v>
      </c>
      <c r="G120" s="3"/>
      <c r="H120" s="97"/>
      <c r="I120" s="97"/>
      <c r="J120" s="97"/>
      <c r="K120" s="97"/>
      <c r="L120" s="84"/>
      <c r="M120" s="30"/>
      <c r="N120" s="84"/>
      <c r="O120" s="22">
        <f t="shared" si="19"/>
        <v>0</v>
      </c>
    </row>
    <row r="121" spans="1:15" collapsed="1" x14ac:dyDescent="0.25">
      <c r="A121" s="53" t="s">
        <v>171</v>
      </c>
      <c r="B121" s="178" t="s">
        <v>24</v>
      </c>
      <c r="C121" s="179" t="e">
        <f>-VLOOKUP($A121,#REF!,MATCH($A$2,#REF!,0),0)</f>
        <v>#REF!</v>
      </c>
      <c r="D121" s="179" t="e">
        <f>-VLOOKUP($A121,#REF!,MATCH($A$2,#REF!,0)+1,0)</f>
        <v>#REF!</v>
      </c>
      <c r="E121" s="179" t="e">
        <f>-VLOOKUP($A121,#REF!,MATCH($A$2,#REF!,0)+2,0)</f>
        <v>#REF!</v>
      </c>
      <c r="F121" s="179" t="e">
        <f>-VLOOKUP($A121,#REF!,MATCH($A$2,#REF!,0)+3,0)</f>
        <v>#REF!</v>
      </c>
      <c r="G121" s="3"/>
      <c r="H121" s="77"/>
      <c r="I121" s="77"/>
      <c r="J121" s="77"/>
      <c r="K121" s="77"/>
      <c r="L121" s="84"/>
      <c r="M121" s="21"/>
      <c r="N121" s="84"/>
      <c r="O121" s="22">
        <f t="shared" si="19"/>
        <v>0</v>
      </c>
    </row>
    <row r="122" spans="1:15" x14ac:dyDescent="0.25">
      <c r="A122" s="53" t="s">
        <v>172</v>
      </c>
      <c r="B122" s="178" t="s">
        <v>141</v>
      </c>
      <c r="C122" s="179" t="e">
        <f>-VLOOKUP($A122,#REF!,MATCH($A$2,#REF!,0),0)</f>
        <v>#REF!</v>
      </c>
      <c r="D122" s="179" t="e">
        <f>-VLOOKUP($A122,#REF!,MATCH($A$2,#REF!,0)+1,0)</f>
        <v>#REF!</v>
      </c>
      <c r="E122" s="179" t="e">
        <f>-VLOOKUP($A122,#REF!,MATCH($A$2,#REF!,0)+2,0)</f>
        <v>#REF!</v>
      </c>
      <c r="F122" s="179" t="e">
        <f>-VLOOKUP($A122,#REF!,MATCH($A$2,#REF!,0)+3,0)</f>
        <v>#REF!</v>
      </c>
      <c r="G122" s="3"/>
      <c r="H122" s="77"/>
      <c r="I122" s="77"/>
      <c r="J122" s="77"/>
      <c r="K122" s="77"/>
      <c r="L122" s="84"/>
      <c r="M122" s="21"/>
      <c r="N122" s="84"/>
      <c r="O122" s="22">
        <f t="shared" si="19"/>
        <v>0</v>
      </c>
    </row>
    <row r="123" spans="1:15" x14ac:dyDescent="0.25">
      <c r="A123" s="53" t="s">
        <v>173</v>
      </c>
      <c r="B123" s="181" t="s">
        <v>142</v>
      </c>
      <c r="C123" s="182" t="e">
        <f>SUM(C118:C122)</f>
        <v>#REF!</v>
      </c>
      <c r="D123" s="182" t="e">
        <f t="shared" ref="D123:F123" si="20">SUM(D118:D122)</f>
        <v>#REF!</v>
      </c>
      <c r="E123" s="182" t="e">
        <f t="shared" si="20"/>
        <v>#REF!</v>
      </c>
      <c r="F123" s="182" t="e">
        <f t="shared" si="20"/>
        <v>#REF!</v>
      </c>
      <c r="G123" s="3"/>
      <c r="H123" s="136" t="e">
        <f>-VLOOKUP($A123,#REF!,MATCH($A$2,#REF!,0),0)-C123</f>
        <v>#REF!</v>
      </c>
      <c r="I123" s="136" t="e">
        <f>-VLOOKUP($A123,#REF!,MATCH($A$2,#REF!,0)+1,0)-D123</f>
        <v>#REF!</v>
      </c>
      <c r="J123" s="136" t="e">
        <f>-VLOOKUP($A123,#REF!,MATCH($A$2,#REF!,0)+2,0)-E123</f>
        <v>#REF!</v>
      </c>
      <c r="K123" s="136" t="e">
        <f>-VLOOKUP($A123,#REF!,MATCH($A$2,#REF!,0)+3,0)-F123</f>
        <v>#REF!</v>
      </c>
      <c r="L123" s="84"/>
      <c r="M123" s="31"/>
      <c r="N123" s="84"/>
      <c r="O123" s="32">
        <f t="shared" si="19"/>
        <v>0</v>
      </c>
    </row>
    <row r="124" spans="1:15" x14ac:dyDescent="0.25">
      <c r="A124" s="53" t="s">
        <v>174</v>
      </c>
      <c r="B124" s="198" t="s">
        <v>143</v>
      </c>
      <c r="C124" s="183" t="e">
        <f>SUM(C116,C123)</f>
        <v>#REF!</v>
      </c>
      <c r="D124" s="183" t="e">
        <f t="shared" ref="D124:F124" si="21">SUM(D116,D123)</f>
        <v>#REF!</v>
      </c>
      <c r="E124" s="183" t="e">
        <f t="shared" si="21"/>
        <v>#REF!</v>
      </c>
      <c r="F124" s="183" t="e">
        <f t="shared" si="21"/>
        <v>#REF!</v>
      </c>
      <c r="G124" s="3"/>
      <c r="H124" s="97"/>
      <c r="I124" s="97"/>
      <c r="J124" s="97"/>
      <c r="K124" s="97"/>
      <c r="L124" s="84"/>
      <c r="M124" s="41"/>
      <c r="N124" s="84"/>
      <c r="O124" s="22">
        <f t="shared" si="19"/>
        <v>0</v>
      </c>
    </row>
    <row r="125" spans="1:15" x14ac:dyDescent="0.25">
      <c r="B125" s="198" t="s">
        <v>144</v>
      </c>
      <c r="C125" s="211" t="s">
        <v>2</v>
      </c>
      <c r="D125" s="211" t="s">
        <v>2</v>
      </c>
      <c r="E125" s="211" t="s">
        <v>2</v>
      </c>
      <c r="F125" s="211" t="s">
        <v>2</v>
      </c>
      <c r="G125" s="3"/>
      <c r="H125" s="77"/>
      <c r="I125" s="77"/>
      <c r="J125" s="77"/>
      <c r="K125" s="77"/>
      <c r="L125" s="84"/>
      <c r="M125" s="99"/>
      <c r="N125" s="84"/>
      <c r="O125" s="22"/>
    </row>
    <row r="126" spans="1:15" x14ac:dyDescent="0.25">
      <c r="A126" s="53" t="s">
        <v>175</v>
      </c>
      <c r="B126" s="178" t="s">
        <v>145</v>
      </c>
      <c r="C126" s="179" t="e">
        <f>-VLOOKUP($A126,#REF!,MATCH($A$2,#REF!,0),0)</f>
        <v>#REF!</v>
      </c>
      <c r="D126" s="179" t="e">
        <f>-VLOOKUP($A126,#REF!,MATCH($A$2,#REF!,0)+1,0)</f>
        <v>#REF!</v>
      </c>
      <c r="E126" s="179" t="e">
        <f>-VLOOKUP($A126,#REF!,MATCH($A$2,#REF!,0)+2,0)</f>
        <v>#REF!</v>
      </c>
      <c r="F126" s="179" t="e">
        <f>-VLOOKUP($A126,#REF!,MATCH($A$2,#REF!,0)+3,0)</f>
        <v>#REF!</v>
      </c>
      <c r="G126" s="3"/>
      <c r="H126" s="77"/>
      <c r="I126" s="77"/>
      <c r="J126" s="77"/>
      <c r="K126" s="77"/>
      <c r="L126" s="84"/>
      <c r="M126" s="21"/>
      <c r="N126" s="84"/>
      <c r="O126" s="22">
        <f t="shared" ref="O126:O131" si="22">D1096-M126</f>
        <v>0</v>
      </c>
    </row>
    <row r="127" spans="1:15" x14ac:dyDescent="0.25">
      <c r="A127" s="53" t="s">
        <v>176</v>
      </c>
      <c r="B127" s="178" t="s">
        <v>146</v>
      </c>
      <c r="C127" s="179" t="e">
        <f>-VLOOKUP($A127,#REF!,MATCH($A$2,#REF!,0),0)</f>
        <v>#REF!</v>
      </c>
      <c r="D127" s="179" t="e">
        <f>-VLOOKUP($A127,#REF!,MATCH($A$2,#REF!,0)+1,0)</f>
        <v>#REF!</v>
      </c>
      <c r="E127" s="179" t="e">
        <f>-VLOOKUP($A127,#REF!,MATCH($A$2,#REF!,0)+2,0)</f>
        <v>#REF!</v>
      </c>
      <c r="F127" s="179" t="e">
        <f>-VLOOKUP($A127,#REF!,MATCH($A$2,#REF!,0)+3,0)</f>
        <v>#REF!</v>
      </c>
      <c r="G127" s="3"/>
      <c r="H127" s="77"/>
      <c r="I127" s="77"/>
      <c r="J127" s="77"/>
      <c r="K127" s="77"/>
      <c r="L127" s="84"/>
      <c r="M127" s="21"/>
      <c r="N127" s="100"/>
      <c r="O127" s="22">
        <f t="shared" si="22"/>
        <v>0</v>
      </c>
    </row>
    <row r="128" spans="1:15" x14ac:dyDescent="0.25">
      <c r="A128" s="53" t="s">
        <v>177</v>
      </c>
      <c r="B128" s="180" t="s">
        <v>147</v>
      </c>
      <c r="C128" s="179" t="e">
        <f>-VLOOKUP($A128,#REF!,MATCH($A$2,#REF!,0),0)</f>
        <v>#REF!</v>
      </c>
      <c r="D128" s="179" t="e">
        <f>-VLOOKUP($A128,#REF!,MATCH($A$2,#REF!,0)+1,0)</f>
        <v>#REF!</v>
      </c>
      <c r="E128" s="179" t="e">
        <f>-VLOOKUP($A128,#REF!,MATCH($A$2,#REF!,0)+2,0)</f>
        <v>#REF!</v>
      </c>
      <c r="F128" s="179" t="e">
        <f>-VLOOKUP($A128,#REF!,MATCH($A$2,#REF!,0)+3,0)</f>
        <v>#REF!</v>
      </c>
      <c r="G128" s="3"/>
      <c r="H128" s="77"/>
      <c r="I128" s="77"/>
      <c r="J128" s="77"/>
      <c r="K128" s="77"/>
      <c r="L128" s="101"/>
      <c r="M128" s="30"/>
      <c r="N128" s="100"/>
      <c r="O128" s="22">
        <f t="shared" si="22"/>
        <v>0</v>
      </c>
    </row>
    <row r="129" spans="1:15" x14ac:dyDescent="0.25">
      <c r="A129" s="53" t="s">
        <v>178</v>
      </c>
      <c r="B129" s="180" t="s">
        <v>148</v>
      </c>
      <c r="C129" s="179" t="e">
        <f>-VLOOKUP($A129,#REF!,MATCH($A$2,#REF!,0),0)</f>
        <v>#REF!</v>
      </c>
      <c r="D129" s="179" t="e">
        <f>-VLOOKUP($A129,#REF!,MATCH($A$2,#REF!,0)+1,0)</f>
        <v>#REF!</v>
      </c>
      <c r="E129" s="179" t="e">
        <f>-VLOOKUP($A129,#REF!,MATCH($A$2,#REF!,0)+2,0)</f>
        <v>#REF!</v>
      </c>
      <c r="F129" s="179" t="e">
        <f>-VLOOKUP($A129,#REF!,MATCH($A$2,#REF!,0)+3,0)</f>
        <v>#REF!</v>
      </c>
      <c r="G129" s="3"/>
      <c r="H129" s="77"/>
      <c r="I129" s="77"/>
      <c r="J129" s="77"/>
      <c r="K129" s="77"/>
      <c r="L129" s="101"/>
      <c r="M129" s="30"/>
      <c r="N129" s="101"/>
      <c r="O129" s="22">
        <f t="shared" si="22"/>
        <v>0</v>
      </c>
    </row>
    <row r="130" spans="1:15" x14ac:dyDescent="0.25">
      <c r="A130" s="53" t="s">
        <v>179</v>
      </c>
      <c r="B130" s="195" t="s">
        <v>149</v>
      </c>
      <c r="C130" s="179" t="e">
        <f>-VLOOKUP($A130,#REF!,MATCH($A$2,#REF!,0),0)</f>
        <v>#REF!</v>
      </c>
      <c r="D130" s="179" t="e">
        <f>-VLOOKUP($A130,#REF!,MATCH($A$2,#REF!,0)+1,0)</f>
        <v>#REF!</v>
      </c>
      <c r="E130" s="179" t="e">
        <f>-VLOOKUP($A130,#REF!,MATCH($A$2,#REF!,0)+2,0)</f>
        <v>#REF!</v>
      </c>
      <c r="F130" s="179" t="e">
        <f>-VLOOKUP($A130,#REF!,MATCH($A$2,#REF!,0)+3,0)</f>
        <v>#REF!</v>
      </c>
      <c r="G130" s="3"/>
      <c r="H130" s="77"/>
      <c r="I130" s="77"/>
      <c r="J130" s="77"/>
      <c r="K130" s="77"/>
      <c r="L130" s="101"/>
      <c r="M130" s="30"/>
      <c r="N130" s="101"/>
      <c r="O130" s="22">
        <f t="shared" si="22"/>
        <v>0</v>
      </c>
    </row>
    <row r="131" spans="1:15" x14ac:dyDescent="0.25">
      <c r="A131" s="53" t="s">
        <v>180</v>
      </c>
      <c r="B131" s="176" t="s">
        <v>150</v>
      </c>
      <c r="C131" s="194" t="e">
        <f>SUM(C126:C130)</f>
        <v>#REF!</v>
      </c>
      <c r="D131" s="194" t="e">
        <f t="shared" ref="D131:F131" si="23">SUM(D126:D130)</f>
        <v>#REF!</v>
      </c>
      <c r="E131" s="194" t="e">
        <f t="shared" si="23"/>
        <v>#REF!</v>
      </c>
      <c r="F131" s="194" t="e">
        <f t="shared" si="23"/>
        <v>#REF!</v>
      </c>
      <c r="G131" s="3"/>
      <c r="H131" s="24" t="e">
        <f>-VLOOKUP($A131,#REF!,MATCH($A$2,#REF!,0),0)-C131</f>
        <v>#REF!</v>
      </c>
      <c r="I131" s="24" t="e">
        <f>-VLOOKUP($A131,#REF!,MATCH($A$2,#REF!,0)+1,0)-D131</f>
        <v>#REF!</v>
      </c>
      <c r="J131" s="24" t="e">
        <f>-VLOOKUP($A131,#REF!,MATCH($A$2,#REF!,0)+2,0)-E131</f>
        <v>#REF!</v>
      </c>
      <c r="K131" s="24" t="e">
        <f>-VLOOKUP($A131,#REF!,MATCH($A$2,#REF!,0)+3,0)-F131</f>
        <v>#REF!</v>
      </c>
      <c r="L131" s="84"/>
      <c r="M131" s="41"/>
      <c r="N131" s="84"/>
      <c r="O131" s="22">
        <f t="shared" si="22"/>
        <v>0</v>
      </c>
    </row>
    <row r="132" spans="1:15" x14ac:dyDescent="0.25">
      <c r="B132" s="198" t="s">
        <v>151</v>
      </c>
      <c r="C132" s="211" t="s">
        <v>2</v>
      </c>
      <c r="D132" s="211" t="s">
        <v>2</v>
      </c>
      <c r="E132" s="211" t="s">
        <v>2</v>
      </c>
      <c r="F132" s="211" t="s">
        <v>2</v>
      </c>
      <c r="G132" s="3"/>
      <c r="H132" s="77"/>
      <c r="I132" s="77"/>
      <c r="J132" s="77"/>
      <c r="K132" s="77"/>
      <c r="L132" s="84"/>
      <c r="M132" s="99"/>
      <c r="N132" s="84"/>
      <c r="O132" s="22"/>
    </row>
    <row r="133" spans="1:15" x14ac:dyDescent="0.25">
      <c r="A133" s="53" t="s">
        <v>181</v>
      </c>
      <c r="B133" s="178" t="s">
        <v>152</v>
      </c>
      <c r="C133" s="179" t="e">
        <f>-VLOOKUP($A133,#REF!,MATCH($A$2,#REF!,0),0)</f>
        <v>#REF!</v>
      </c>
      <c r="D133" s="179" t="e">
        <f>-VLOOKUP($A133,#REF!,MATCH($A$2,#REF!,0)+1,0)</f>
        <v>#REF!</v>
      </c>
      <c r="E133" s="179" t="e">
        <f>-VLOOKUP($A133,#REF!,MATCH($A$2,#REF!,0)+2,0)</f>
        <v>#REF!</v>
      </c>
      <c r="F133" s="179" t="e">
        <f>-VLOOKUP($A133,#REF!,MATCH($A$2,#REF!,0)+3,0)</f>
        <v>#REF!</v>
      </c>
      <c r="G133" s="3"/>
      <c r="H133" s="77"/>
      <c r="I133" s="77"/>
      <c r="J133" s="77"/>
      <c r="K133" s="77"/>
      <c r="L133" s="84"/>
      <c r="M133" s="21"/>
      <c r="N133" s="84"/>
      <c r="O133" s="22">
        <f t="shared" ref="O133:O138" si="24">D1103-M133</f>
        <v>0</v>
      </c>
    </row>
    <row r="134" spans="1:15" x14ac:dyDescent="0.25">
      <c r="A134" s="53" t="s">
        <v>182</v>
      </c>
      <c r="B134" s="178" t="s">
        <v>153</v>
      </c>
      <c r="C134" s="179" t="e">
        <f>-VLOOKUP($A134,#REF!,MATCH($A$2,#REF!,0),0)</f>
        <v>#REF!</v>
      </c>
      <c r="D134" s="179" t="e">
        <f>-VLOOKUP($A134,#REF!,MATCH($A$2,#REF!,0)+1,0)</f>
        <v>#REF!</v>
      </c>
      <c r="E134" s="179" t="e">
        <f>-VLOOKUP($A134,#REF!,MATCH($A$2,#REF!,0)+2,0)</f>
        <v>#REF!</v>
      </c>
      <c r="F134" s="179" t="e">
        <f>-VLOOKUP($A134,#REF!,MATCH($A$2,#REF!,0)+3,0)</f>
        <v>#REF!</v>
      </c>
      <c r="G134" s="3"/>
      <c r="H134" s="77"/>
      <c r="I134" s="77"/>
      <c r="J134" s="77"/>
      <c r="K134" s="77"/>
      <c r="L134" s="84"/>
      <c r="M134" s="21"/>
      <c r="N134" s="84"/>
      <c r="O134" s="22">
        <f t="shared" si="24"/>
        <v>0</v>
      </c>
    </row>
    <row r="135" spans="1:15" x14ac:dyDescent="0.25">
      <c r="A135" s="53" t="s">
        <v>183</v>
      </c>
      <c r="B135" s="180" t="s">
        <v>154</v>
      </c>
      <c r="C135" s="179" t="e">
        <f>-VLOOKUP($A135,#REF!,MATCH($A$2,#REF!,0),0)</f>
        <v>#REF!</v>
      </c>
      <c r="D135" s="179" t="e">
        <f>-VLOOKUP($A135,#REF!,MATCH($A$2,#REF!,0)+1,0)</f>
        <v>#REF!</v>
      </c>
      <c r="E135" s="179" t="e">
        <f>-VLOOKUP($A135,#REF!,MATCH($A$2,#REF!,0)+2,0)</f>
        <v>#REF!</v>
      </c>
      <c r="F135" s="179" t="e">
        <f>-VLOOKUP($A135,#REF!,MATCH($A$2,#REF!,0)+3,0)</f>
        <v>#REF!</v>
      </c>
      <c r="G135" s="3"/>
      <c r="H135" s="77"/>
      <c r="I135" s="77"/>
      <c r="J135" s="77"/>
      <c r="K135" s="77"/>
      <c r="L135" s="84"/>
      <c r="M135" s="21"/>
      <c r="N135" s="84"/>
      <c r="O135" s="22">
        <f t="shared" si="24"/>
        <v>0</v>
      </c>
    </row>
    <row r="136" spans="1:15" x14ac:dyDescent="0.25">
      <c r="A136" s="53" t="s">
        <v>184</v>
      </c>
      <c r="B136" s="180" t="s">
        <v>155</v>
      </c>
      <c r="C136" s="179" t="e">
        <f>-VLOOKUP($A136,#REF!,MATCH($A$2,#REF!,0),0)</f>
        <v>#REF!</v>
      </c>
      <c r="D136" s="179" t="e">
        <f>-VLOOKUP($A136,#REF!,MATCH($A$2,#REF!,0)+1,0)</f>
        <v>#REF!</v>
      </c>
      <c r="E136" s="179" t="e">
        <f>-VLOOKUP($A136,#REF!,MATCH($A$2,#REF!,0)+2,0)</f>
        <v>#REF!</v>
      </c>
      <c r="F136" s="179" t="e">
        <f>-VLOOKUP($A136,#REF!,MATCH($A$2,#REF!,0)+3,0)</f>
        <v>#REF!</v>
      </c>
      <c r="G136" s="3"/>
      <c r="H136" s="77"/>
      <c r="I136" s="77"/>
      <c r="J136" s="77"/>
      <c r="K136" s="77"/>
      <c r="L136" s="100"/>
      <c r="M136" s="30"/>
      <c r="N136" s="100"/>
      <c r="O136" s="22">
        <f t="shared" si="24"/>
        <v>0</v>
      </c>
    </row>
    <row r="137" spans="1:15" ht="15.75" thickBot="1" x14ac:dyDescent="0.3">
      <c r="A137" s="53" t="s">
        <v>185</v>
      </c>
      <c r="B137" s="184" t="s">
        <v>156</v>
      </c>
      <c r="C137" s="185" t="e">
        <f>SUM(C133:C136)</f>
        <v>#REF!</v>
      </c>
      <c r="D137" s="185" t="e">
        <f t="shared" ref="D137:F137" si="25">SUM(D133:D136)</f>
        <v>#REF!</v>
      </c>
      <c r="E137" s="185" t="e">
        <f t="shared" si="25"/>
        <v>#REF!</v>
      </c>
      <c r="F137" s="185" t="e">
        <f t="shared" si="25"/>
        <v>#REF!</v>
      </c>
      <c r="G137" s="3"/>
      <c r="H137" s="137" t="e">
        <f>-VLOOKUP($A137,#REF!,MATCH($A$2,#REF!,0),0)-C137</f>
        <v>#REF!</v>
      </c>
      <c r="I137" s="137" t="e">
        <f>-VLOOKUP($A137,#REF!,MATCH($A$2,#REF!,0)+1,0)-D137</f>
        <v>#REF!</v>
      </c>
      <c r="J137" s="137" t="e">
        <f>-VLOOKUP($A137,#REF!,MATCH($A$2,#REF!,0)+2,0)-E137</f>
        <v>#REF!</v>
      </c>
      <c r="K137" s="137" t="e">
        <f>-VLOOKUP($A137,#REF!,MATCH($A$2,#REF!,0)+3,0)-F137</f>
        <v>#REF!</v>
      </c>
      <c r="L137" s="103"/>
      <c r="M137" s="154"/>
      <c r="N137" s="103"/>
      <c r="O137" s="36">
        <f t="shared" si="24"/>
        <v>0</v>
      </c>
    </row>
    <row r="138" spans="1:15" x14ac:dyDescent="0.25">
      <c r="A138" s="53" t="s">
        <v>186</v>
      </c>
      <c r="B138" s="198" t="s">
        <v>157</v>
      </c>
      <c r="C138" s="183" t="e">
        <f>C124+C131+C137</f>
        <v>#REF!</v>
      </c>
      <c r="D138" s="183" t="e">
        <f t="shared" ref="D138:F138" si="26">D124+D131+D137</f>
        <v>#REF!</v>
      </c>
      <c r="E138" s="183" t="e">
        <f t="shared" si="26"/>
        <v>#REF!</v>
      </c>
      <c r="F138" s="183" t="e">
        <f t="shared" si="26"/>
        <v>#REF!</v>
      </c>
      <c r="G138" s="3"/>
      <c r="H138" s="153" t="e">
        <f>-VLOOKUP($A138,#REF!,MATCH($A$2,#REF!,0),0)-C138</f>
        <v>#REF!</v>
      </c>
      <c r="I138" s="153" t="e">
        <f>-VLOOKUP($A138,#REF!,MATCH($A$2,#REF!,0)+1,0)-D138</f>
        <v>#REF!</v>
      </c>
      <c r="J138" s="153" t="e">
        <f>-VLOOKUP($A138,#REF!,MATCH($A$2,#REF!,0)+2,0)-E138</f>
        <v>#REF!</v>
      </c>
      <c r="K138" s="153" t="e">
        <f>-VLOOKUP($A138,#REF!,MATCH($A$2,#REF!,0)+3,0)-F138</f>
        <v>#REF!</v>
      </c>
      <c r="L138" s="101"/>
      <c r="M138" s="41"/>
      <c r="N138" s="101"/>
      <c r="O138" s="22">
        <f t="shared" si="24"/>
        <v>0</v>
      </c>
    </row>
    <row r="139" spans="1:15" x14ac:dyDescent="0.25">
      <c r="A139" s="53" t="s">
        <v>187</v>
      </c>
      <c r="B139" s="195" t="s">
        <v>158</v>
      </c>
      <c r="C139" s="179" t="e">
        <f>VLOOKUP($A$139,#REF!,MATCH($A$2,#REF!,0),0)</f>
        <v>#REF!</v>
      </c>
      <c r="D139" s="179" t="e">
        <f>VLOOKUP($A$139,#REF!,MATCH($A$2,#REF!,0)+1,0)</f>
        <v>#REF!</v>
      </c>
      <c r="E139" s="179" t="e">
        <f>VLOOKUP($A$139,#REF!,MATCH($A$2,#REF!,0)+2,0)</f>
        <v>#REF!</v>
      </c>
      <c r="F139" s="179" t="e">
        <f>VLOOKUP($A$139,#REF!,MATCH($A$2,#REF!,0)+3,0)</f>
        <v>#REF!</v>
      </c>
      <c r="G139" s="3"/>
      <c r="H139" s="104"/>
      <c r="I139" s="104"/>
      <c r="J139" s="104"/>
      <c r="K139" s="104"/>
      <c r="L139" s="84"/>
    </row>
    <row r="140" spans="1:15" ht="15.75" thickBot="1" x14ac:dyDescent="0.3">
      <c r="A140" s="53" t="s">
        <v>187</v>
      </c>
      <c r="B140" s="33" t="s">
        <v>159</v>
      </c>
      <c r="C140" s="102" t="e">
        <f>C138+C139</f>
        <v>#REF!</v>
      </c>
      <c r="D140" s="102" t="e">
        <f t="shared" ref="D140:F140" si="27">D138+D139</f>
        <v>#REF!</v>
      </c>
      <c r="E140" s="102" t="e">
        <f t="shared" si="27"/>
        <v>#REF!</v>
      </c>
      <c r="F140" s="102" t="e">
        <f t="shared" si="27"/>
        <v>#REF!</v>
      </c>
      <c r="G140" s="3"/>
      <c r="H140" s="137" t="e">
        <f>VLOOKUP($A$140,#REF!,MATCH($A$2,#REF!,0),0)-C140</f>
        <v>#REF!</v>
      </c>
      <c r="I140" s="137" t="e">
        <f>VLOOKUP($A$140,#REF!,MATCH($A$2,#REF!,0)+1,0)-D140</f>
        <v>#REF!</v>
      </c>
      <c r="J140" s="137" t="e">
        <f>VLOOKUP($A$140,#REF!,MATCH($A$2,#REF!,0)+2,0)-E140</f>
        <v>#REF!</v>
      </c>
      <c r="K140" s="137" t="e">
        <f>VLOOKUP($A$140,#REF!,MATCH($A$2,#REF!,0)+3,0)-F140</f>
        <v>#REF!</v>
      </c>
      <c r="L140" s="84"/>
    </row>
    <row r="141" spans="1:15" x14ac:dyDescent="0.25">
      <c r="B141" s="3"/>
      <c r="C141" s="3"/>
      <c r="D141" s="3"/>
      <c r="E141" s="3"/>
      <c r="F141" s="3"/>
      <c r="G141" s="3"/>
      <c r="H141" s="84"/>
      <c r="I141" s="84"/>
      <c r="J141" s="84"/>
      <c r="K141" s="84"/>
      <c r="L141" s="84"/>
      <c r="M141" s="84"/>
      <c r="N141" s="84"/>
      <c r="O141" s="84"/>
    </row>
    <row r="142" spans="1:15" x14ac:dyDescent="0.25">
      <c r="B142" s="3"/>
      <c r="C142" s="3"/>
      <c r="D142" s="3"/>
      <c r="E142" s="3"/>
      <c r="F142" s="3"/>
      <c r="G142" s="3"/>
      <c r="H142" s="3"/>
    </row>
    <row r="143" spans="1:15" x14ac:dyDescent="0.25">
      <c r="B143" s="3"/>
      <c r="C143" s="3"/>
      <c r="D143" s="3"/>
      <c r="E143" s="3"/>
      <c r="F143" s="3"/>
      <c r="G143" s="3"/>
    </row>
    <row r="144" spans="1:15" x14ac:dyDescent="0.25">
      <c r="B144" s="554" t="s">
        <v>42</v>
      </c>
      <c r="C144" s="554"/>
      <c r="D144" s="554"/>
      <c r="E144" s="554"/>
      <c r="F144" s="554"/>
    </row>
    <row r="145" spans="1:17" x14ac:dyDescent="0.25">
      <c r="B145" s="215" t="s">
        <v>43</v>
      </c>
      <c r="C145" s="50"/>
      <c r="D145" s="50"/>
      <c r="E145" s="50"/>
      <c r="F145" s="50"/>
    </row>
    <row r="146" spans="1:17" x14ac:dyDescent="0.25">
      <c r="B146" s="9"/>
      <c r="C146" s="131"/>
      <c r="D146" s="131"/>
      <c r="E146" s="131"/>
      <c r="F146" s="131"/>
    </row>
    <row r="147" spans="1:17" x14ac:dyDescent="0.25">
      <c r="B147" s="9"/>
      <c r="C147" s="131"/>
      <c r="D147" s="131"/>
      <c r="E147" s="131"/>
      <c r="F147" s="131"/>
    </row>
    <row r="152" spans="1:17" x14ac:dyDescent="0.25">
      <c r="B152" s="3"/>
      <c r="C152" s="3"/>
      <c r="D152" s="3"/>
      <c r="E152" s="3"/>
      <c r="F152" s="3"/>
      <c r="G152" s="3"/>
    </row>
    <row r="153" spans="1:17" x14ac:dyDescent="0.25">
      <c r="B153" s="3"/>
      <c r="C153" s="3"/>
      <c r="D153" s="3"/>
      <c r="E153" s="3"/>
      <c r="F153" s="3"/>
      <c r="G153" s="3"/>
      <c r="O153" s="48"/>
      <c r="P153" s="48"/>
      <c r="Q153" s="48"/>
    </row>
    <row r="154" spans="1:17" x14ac:dyDescent="0.25">
      <c r="B154" s="132" t="s">
        <v>250</v>
      </c>
      <c r="C154" s="133"/>
      <c r="D154" s="134"/>
      <c r="E154" s="134"/>
      <c r="F154" s="135"/>
      <c r="G154" s="135"/>
      <c r="O154" s="48"/>
      <c r="P154" s="48"/>
      <c r="Q154" s="48"/>
    </row>
    <row r="155" spans="1:17" ht="51.75" thickBot="1" x14ac:dyDescent="0.3">
      <c r="B155" s="558" t="s">
        <v>0</v>
      </c>
      <c r="C155" s="559"/>
      <c r="D155" s="559"/>
      <c r="E155" s="559"/>
      <c r="F155" s="559"/>
      <c r="G155" s="559"/>
      <c r="H155" s="3"/>
      <c r="I155" s="107" t="s">
        <v>106</v>
      </c>
      <c r="J155" s="105"/>
      <c r="K155" s="111" t="s">
        <v>205</v>
      </c>
      <c r="L155" s="118"/>
      <c r="M155" s="111" t="s">
        <v>206</v>
      </c>
      <c r="O155" s="261"/>
      <c r="P155" s="48"/>
      <c r="Q155" s="48"/>
    </row>
    <row r="156" spans="1:17" ht="38.25" x14ac:dyDescent="0.25">
      <c r="B156" s="190" t="s">
        <v>2</v>
      </c>
      <c r="C156" s="106" t="s">
        <v>96</v>
      </c>
      <c r="D156" s="106" t="s">
        <v>199</v>
      </c>
      <c r="E156" s="106" t="s">
        <v>203</v>
      </c>
      <c r="F156" s="106" t="s">
        <v>200</v>
      </c>
      <c r="G156" s="191" t="s">
        <v>201</v>
      </c>
      <c r="H156" s="3"/>
      <c r="I156" s="108"/>
      <c r="J156" s="105"/>
      <c r="K156" s="112" t="s">
        <v>207</v>
      </c>
      <c r="L156" s="119"/>
      <c r="M156" s="123" t="s">
        <v>208</v>
      </c>
      <c r="O156" s="48"/>
      <c r="P156" s="48"/>
      <c r="Q156" s="48"/>
    </row>
    <row r="157" spans="1:17" x14ac:dyDescent="0.25">
      <c r="A157" s="53" t="s">
        <v>242</v>
      </c>
      <c r="B157" s="192" t="s">
        <v>227</v>
      </c>
      <c r="C157" s="193" t="e">
        <f>-VLOOKUP($A$157,#REF!,MATCH($A$2,#REF!, 0),0)</f>
        <v>#REF!</v>
      </c>
      <c r="D157" s="193" t="e">
        <f>-VLOOKUP($A$158,#REF!,MATCH($A$2,#REF!, 0),0)</f>
        <v>#REF!</v>
      </c>
      <c r="E157" s="193" t="e">
        <f>-VLOOKUP($A$159,#REF!,MATCH($A$2,#REF!, 0),0)</f>
        <v>#REF!</v>
      </c>
      <c r="F157" s="193" t="e">
        <f>-VLOOKUP($A$160,#REF!,MATCH($A$2,#REF!, 0),0)</f>
        <v>#REF!</v>
      </c>
      <c r="G157" s="193" t="e">
        <f>SUM(C157:F157)</f>
        <v>#REF!</v>
      </c>
      <c r="H157" s="3"/>
      <c r="I157" s="109"/>
      <c r="J157" s="110"/>
      <c r="K157" s="113"/>
      <c r="L157" s="120"/>
      <c r="M157" s="113"/>
      <c r="O157" s="48"/>
      <c r="P157" s="48"/>
      <c r="Q157" s="48"/>
    </row>
    <row r="158" spans="1:17" x14ac:dyDescent="0.25">
      <c r="A158" s="53" t="s">
        <v>243</v>
      </c>
      <c r="B158" s="180" t="s">
        <v>41</v>
      </c>
      <c r="C158" s="179" t="e">
        <f>-VLOOKUP($A157,#REF!,MATCH($A$2,#REF!, 0)+1,0)</f>
        <v>#REF!</v>
      </c>
      <c r="D158" s="179">
        <v>0</v>
      </c>
      <c r="E158" s="179" t="e">
        <f>-VLOOKUP($A159,#REF!,MATCH($A$2,#REF!, 0)+1,0)</f>
        <v>#REF!</v>
      </c>
      <c r="F158" s="179" t="e">
        <f>-VLOOKUP($A160,#REF!,MATCH($A$2,#REF!, 0)+1,0)</f>
        <v>#REF!</v>
      </c>
      <c r="G158" s="193" t="e">
        <f t="shared" ref="G158:G159" si="28">SUM(C158:F158)</f>
        <v>#REF!</v>
      </c>
      <c r="H158" s="3"/>
      <c r="I158" s="77"/>
      <c r="J158" s="110"/>
      <c r="K158" s="114" t="e">
        <f>G158-C41</f>
        <v>#REF!</v>
      </c>
      <c r="L158" s="121"/>
      <c r="M158" s="114"/>
      <c r="O158" s="48"/>
      <c r="P158" s="48"/>
      <c r="Q158" s="48"/>
    </row>
    <row r="159" spans="1:17" x14ac:dyDescent="0.25">
      <c r="A159" s="53" t="s">
        <v>244</v>
      </c>
      <c r="B159" s="180" t="s">
        <v>202</v>
      </c>
      <c r="C159" s="179">
        <v>0</v>
      </c>
      <c r="D159" s="179" t="e">
        <f>-VLOOKUP($A158,#REF!,MATCH($A$2,#REF!, 0)+1,0)</f>
        <v>#REF!</v>
      </c>
      <c r="E159" s="179">
        <v>0</v>
      </c>
      <c r="F159" s="179">
        <v>0</v>
      </c>
      <c r="G159" s="193" t="e">
        <f t="shared" si="28"/>
        <v>#REF!</v>
      </c>
      <c r="H159" s="3"/>
      <c r="I159" s="77"/>
      <c r="J159" s="110"/>
      <c r="K159" s="115"/>
      <c r="L159" s="121"/>
      <c r="M159" s="115"/>
      <c r="O159" s="48"/>
      <c r="P159" s="48"/>
      <c r="Q159" s="48"/>
    </row>
    <row r="160" spans="1:17" x14ac:dyDescent="0.25">
      <c r="A160" s="53" t="s">
        <v>245</v>
      </c>
      <c r="B160" s="192" t="s">
        <v>228</v>
      </c>
      <c r="C160" s="194" t="e">
        <f>SUM(C157:C159)</f>
        <v>#REF!</v>
      </c>
      <c r="D160" s="194" t="e">
        <f>SUM(D157:D159)</f>
        <v>#REF!</v>
      </c>
      <c r="E160" s="194" t="e">
        <f t="shared" ref="E160:G160" si="29">SUM(E157:E159)</f>
        <v>#REF!</v>
      </c>
      <c r="F160" s="194" t="e">
        <f t="shared" si="29"/>
        <v>#REF!</v>
      </c>
      <c r="G160" s="194" t="e">
        <f t="shared" si="29"/>
        <v>#REF!</v>
      </c>
      <c r="H160" s="3"/>
      <c r="I160" s="24" t="e">
        <f>-VLOOKUP($A$161,#REF!, MATCH($A$2,#REF!, 0)+2,0)-G160</f>
        <v>#REF!</v>
      </c>
      <c r="J160" s="110"/>
      <c r="K160" s="114"/>
      <c r="L160" s="121"/>
      <c r="M160" s="114" t="e">
        <f>G160-C86</f>
        <v>#REF!</v>
      </c>
      <c r="O160" s="48"/>
      <c r="P160" s="48"/>
      <c r="Q160" s="48"/>
    </row>
    <row r="161" spans="1:17" x14ac:dyDescent="0.25">
      <c r="A161" s="53" t="s">
        <v>280</v>
      </c>
      <c r="B161" s="180" t="s">
        <v>41</v>
      </c>
      <c r="C161" s="179" t="e">
        <f>-VLOOKUP($A$157,#REF!,MATCH($A$2,#REF!, 0)+4,0)</f>
        <v>#REF!</v>
      </c>
      <c r="D161" s="179">
        <v>0</v>
      </c>
      <c r="E161" s="179" t="e">
        <f>-VLOOKUP($A$159,#REF!,MATCH($A$2,#REF!, 0)+4,0)</f>
        <v>#REF!</v>
      </c>
      <c r="F161" s="179" t="e">
        <f>-VLOOKUP($A$160,#REF!,MATCH($A$2,#REF!, 0)+4,0)</f>
        <v>#REF!</v>
      </c>
      <c r="G161" s="183" t="e">
        <f>SUM(C161:F161)</f>
        <v>#REF!</v>
      </c>
      <c r="H161" s="3"/>
      <c r="I161" s="77"/>
      <c r="J161" s="110"/>
      <c r="K161" s="114" t="e">
        <f>G161-D41</f>
        <v>#REF!</v>
      </c>
      <c r="L161" s="121"/>
      <c r="M161" s="114"/>
      <c r="O161" s="48"/>
      <c r="P161" s="48"/>
      <c r="Q161" s="48"/>
    </row>
    <row r="162" spans="1:17" x14ac:dyDescent="0.25">
      <c r="B162" s="180" t="s">
        <v>202</v>
      </c>
      <c r="C162" s="179">
        <v>0</v>
      </c>
      <c r="D162" s="179" t="e">
        <f>-VLOOKUP($A$158,#REF!,MATCH($A$2,#REF!, 0)+4,0)</f>
        <v>#REF!</v>
      </c>
      <c r="E162" s="179">
        <v>0</v>
      </c>
      <c r="F162" s="179">
        <v>0</v>
      </c>
      <c r="G162" s="183" t="e">
        <f>SUM(C162:F162)</f>
        <v>#REF!</v>
      </c>
      <c r="H162" s="3"/>
      <c r="I162" s="77"/>
      <c r="J162" s="110"/>
      <c r="K162" s="115"/>
      <c r="L162" s="121"/>
      <c r="M162" s="115"/>
      <c r="O162" s="48"/>
      <c r="P162" s="48"/>
      <c r="Q162" s="48"/>
    </row>
    <row r="163" spans="1:17" x14ac:dyDescent="0.25">
      <c r="B163" s="192" t="s">
        <v>229</v>
      </c>
      <c r="C163" s="194" t="e">
        <f>SUM(C160:C162)</f>
        <v>#REF!</v>
      </c>
      <c r="D163" s="194" t="e">
        <f>SUM(D160:D162)</f>
        <v>#REF!</v>
      </c>
      <c r="E163" s="194" t="e">
        <f t="shared" ref="E163:G163" si="30">SUM(E160:E162)</f>
        <v>#REF!</v>
      </c>
      <c r="F163" s="194" t="e">
        <f t="shared" si="30"/>
        <v>#REF!</v>
      </c>
      <c r="G163" s="194" t="e">
        <f t="shared" si="30"/>
        <v>#REF!</v>
      </c>
      <c r="H163" s="3"/>
      <c r="I163" s="24" t="e">
        <f>-VLOOKUP($A$161,#REF!, MATCH($A$2,#REF!, 0)+5,0)-G163</f>
        <v>#REF!</v>
      </c>
      <c r="J163" s="110"/>
      <c r="K163" s="114"/>
      <c r="L163" s="121"/>
      <c r="M163" s="114" t="e">
        <f>G163-D86</f>
        <v>#REF!</v>
      </c>
      <c r="O163" s="48"/>
      <c r="P163" s="48"/>
      <c r="Q163" s="48"/>
    </row>
    <row r="164" spans="1:17" x14ac:dyDescent="0.25">
      <c r="B164" s="180" t="s">
        <v>41</v>
      </c>
      <c r="C164" s="179" t="e">
        <f>-VLOOKUP($A$157,#REF!,MATCH($A$2,#REF!, 0)+7,0)</f>
        <v>#REF!</v>
      </c>
      <c r="D164" s="179">
        <v>0</v>
      </c>
      <c r="E164" s="179" t="e">
        <f>-VLOOKUP($A$159,#REF!,MATCH($A$2,#REF!, 0)+7,0)</f>
        <v>#REF!</v>
      </c>
      <c r="F164" s="179" t="e">
        <f>-VLOOKUP($A$160,#REF!,MATCH($A$2,#REF!, 0)+7,0)</f>
        <v>#REF!</v>
      </c>
      <c r="G164" s="193" t="e">
        <f>SUM(C164:F164)</f>
        <v>#REF!</v>
      </c>
      <c r="H164" s="3"/>
      <c r="I164" s="77"/>
      <c r="J164" s="110"/>
      <c r="K164" s="114" t="e">
        <f>G164-E41</f>
        <v>#REF!</v>
      </c>
      <c r="L164" s="121"/>
      <c r="M164" s="114"/>
      <c r="O164" s="48"/>
      <c r="P164" s="48"/>
      <c r="Q164" s="48"/>
    </row>
    <row r="165" spans="1:17" x14ac:dyDescent="0.25">
      <c r="B165" s="195" t="s">
        <v>202</v>
      </c>
      <c r="C165" s="179">
        <v>0</v>
      </c>
      <c r="D165" s="179" t="e">
        <f>-VLOOKUP($A$158,#REF!,MATCH($A$2,#REF!, 0)+7,0)</f>
        <v>#REF!</v>
      </c>
      <c r="E165" s="179">
        <v>0</v>
      </c>
      <c r="F165" s="179">
        <v>0</v>
      </c>
      <c r="G165" s="183" t="e">
        <f>SUM(C165:F165)</f>
        <v>#REF!</v>
      </c>
      <c r="H165" s="3"/>
      <c r="I165" s="77"/>
      <c r="J165" s="110"/>
      <c r="K165" s="115"/>
      <c r="L165" s="121"/>
      <c r="M165" s="115"/>
      <c r="O165" s="48"/>
      <c r="P165" s="48"/>
      <c r="Q165" s="48"/>
    </row>
    <row r="166" spans="1:17" x14ac:dyDescent="0.25">
      <c r="B166" s="176" t="s">
        <v>230</v>
      </c>
      <c r="C166" s="194" t="e">
        <f>SUM(C164:C165)+C160</f>
        <v>#REF!</v>
      </c>
      <c r="D166" s="194" t="e">
        <f t="shared" ref="D166:G166" si="31">SUM(D164:D165)+D160</f>
        <v>#REF!</v>
      </c>
      <c r="E166" s="194" t="e">
        <f t="shared" si="31"/>
        <v>#REF!</v>
      </c>
      <c r="F166" s="194" t="e">
        <f t="shared" si="31"/>
        <v>#REF!</v>
      </c>
      <c r="G166" s="194" t="e">
        <f t="shared" si="31"/>
        <v>#REF!</v>
      </c>
      <c r="H166" s="3"/>
      <c r="I166" s="24" t="e">
        <f>-VLOOKUP($A$161,#REF!, MATCH($A$2,#REF!, 0)+8,0)-G166</f>
        <v>#REF!</v>
      </c>
      <c r="J166" s="110"/>
      <c r="K166" s="116"/>
      <c r="L166" s="122"/>
      <c r="M166" s="114" t="e">
        <f>G166-E86</f>
        <v>#REF!</v>
      </c>
      <c r="O166" s="48"/>
      <c r="P166" s="48"/>
      <c r="Q166" s="48"/>
    </row>
    <row r="167" spans="1:17" x14ac:dyDescent="0.25">
      <c r="B167" s="180" t="s">
        <v>41</v>
      </c>
      <c r="C167" s="179" t="e">
        <f>-VLOOKUP($A$157,#REF!,MATCH($A$2,#REF!, 0)+10,0)</f>
        <v>#REF!</v>
      </c>
      <c r="D167" s="179">
        <v>0</v>
      </c>
      <c r="E167" s="179" t="e">
        <f>-VLOOKUP($A$159,#REF!,MATCH($A$2,#REF!, 0)+10,0)</f>
        <v>#REF!</v>
      </c>
      <c r="F167" s="179" t="e">
        <f>-VLOOKUP($A$160,#REF!,MATCH($A$2,#REF!, 0)+10,0)</f>
        <v>#REF!</v>
      </c>
      <c r="G167" s="193" t="e">
        <f>SUM(C167:F167)</f>
        <v>#REF!</v>
      </c>
      <c r="H167" s="3"/>
      <c r="I167" s="67"/>
      <c r="J167" s="110"/>
      <c r="K167" s="114" t="e">
        <f>G167-F41</f>
        <v>#REF!</v>
      </c>
      <c r="L167" s="122"/>
      <c r="M167" s="116"/>
      <c r="O167" s="48"/>
      <c r="P167" s="48"/>
      <c r="Q167" s="48"/>
    </row>
    <row r="168" spans="1:17" x14ac:dyDescent="0.25">
      <c r="B168" s="180" t="s">
        <v>202</v>
      </c>
      <c r="C168" s="196">
        <v>0</v>
      </c>
      <c r="D168" s="179" t="e">
        <f>-VLOOKUP($A$158,#REF!,MATCH($A$2,#REF!, 0)+10,0)</f>
        <v>#REF!</v>
      </c>
      <c r="E168" s="196">
        <v>0</v>
      </c>
      <c r="F168" s="196">
        <v>0</v>
      </c>
      <c r="G168" s="183" t="e">
        <f>SUM(C168:F168)</f>
        <v>#REF!</v>
      </c>
      <c r="H168" s="3"/>
      <c r="I168" s="67"/>
      <c r="J168" s="110"/>
      <c r="K168" s="115"/>
      <c r="L168" s="122"/>
      <c r="M168" s="115"/>
      <c r="O168" s="48"/>
      <c r="P168" s="48"/>
      <c r="Q168" s="48"/>
    </row>
    <row r="169" spans="1:17" ht="15.75" thickBot="1" x14ac:dyDescent="0.3">
      <c r="B169" s="184" t="s">
        <v>231</v>
      </c>
      <c r="C169" s="185" t="e">
        <f>SUM(C166:C168)</f>
        <v>#REF!</v>
      </c>
      <c r="D169" s="185" t="e">
        <f>SUM(D166:D168)</f>
        <v>#REF!</v>
      </c>
      <c r="E169" s="185" t="e">
        <f t="shared" ref="E169:G169" si="32">SUM(E166:E168)</f>
        <v>#REF!</v>
      </c>
      <c r="F169" s="185" t="e">
        <f t="shared" si="32"/>
        <v>#REF!</v>
      </c>
      <c r="G169" s="185" t="e">
        <f t="shared" si="32"/>
        <v>#REF!</v>
      </c>
      <c r="H169" s="3"/>
      <c r="I169" s="137" t="e">
        <f>-VLOOKUP($A$161,#REF!, MATCH($A$2,#REF!, 0)+11,0)-G169</f>
        <v>#REF!</v>
      </c>
      <c r="J169" s="110"/>
      <c r="K169" s="117"/>
      <c r="L169" s="122"/>
      <c r="M169" s="117" t="e">
        <f>G169-F86</f>
        <v>#REF!</v>
      </c>
      <c r="O169" s="48"/>
      <c r="P169" s="48"/>
      <c r="Q169" s="48"/>
    </row>
    <row r="170" spans="1:17" x14ac:dyDescent="0.25">
      <c r="B170" s="3"/>
      <c r="C170" s="3"/>
      <c r="D170" s="3"/>
      <c r="E170" s="3"/>
      <c r="F170" s="3"/>
      <c r="G170" s="3"/>
      <c r="H170" s="3"/>
      <c r="O170" s="48"/>
      <c r="P170" s="48"/>
      <c r="Q170" s="48"/>
    </row>
    <row r="171" spans="1:17" x14ac:dyDescent="0.25">
      <c r="B171" s="3"/>
      <c r="C171" s="3"/>
      <c r="D171" s="3"/>
      <c r="E171" s="3"/>
      <c r="F171" s="3"/>
      <c r="G171" s="3"/>
      <c r="H171" s="3"/>
      <c r="O171" s="48"/>
      <c r="P171" s="48"/>
      <c r="Q171" s="48"/>
    </row>
    <row r="172" spans="1:17" x14ac:dyDescent="0.25">
      <c r="B172" s="3"/>
      <c r="C172" s="3"/>
      <c r="D172" s="3"/>
      <c r="E172" s="3"/>
      <c r="F172" s="3"/>
      <c r="G172" s="3"/>
      <c r="H172" s="3"/>
    </row>
    <row r="173" spans="1:17" x14ac:dyDescent="0.25">
      <c r="B173" s="3"/>
      <c r="C173" s="3"/>
      <c r="D173" s="3"/>
      <c r="E173" s="3"/>
      <c r="F173" s="3"/>
      <c r="G173" s="3"/>
      <c r="H173" s="3"/>
    </row>
    <row r="174" spans="1:17" x14ac:dyDescent="0.25">
      <c r="B174" s="3"/>
      <c r="C174" s="3"/>
      <c r="D174" s="3"/>
      <c r="E174" s="3"/>
      <c r="F174" s="3"/>
      <c r="G174" s="3"/>
    </row>
    <row r="175" spans="1:17" x14ac:dyDescent="0.25">
      <c r="B175" s="3"/>
      <c r="C175" s="3"/>
      <c r="D175" s="3"/>
      <c r="E175" s="3"/>
      <c r="F175" s="3"/>
      <c r="G175" s="3"/>
    </row>
    <row r="176" spans="1:17" x14ac:dyDescent="0.25">
      <c r="B176" s="1" t="s">
        <v>251</v>
      </c>
      <c r="C176" s="133"/>
      <c r="D176" s="2"/>
      <c r="E176" s="2"/>
      <c r="F176" s="2"/>
      <c r="G176" s="3"/>
    </row>
    <row r="177" spans="1:15" x14ac:dyDescent="0.25">
      <c r="B177" s="2"/>
      <c r="C177" s="2"/>
      <c r="D177" s="2"/>
      <c r="E177" s="2"/>
      <c r="F177" s="2"/>
      <c r="G177" s="3"/>
      <c r="H177" s="4"/>
      <c r="I177" s="4"/>
      <c r="J177" s="4"/>
      <c r="K177" s="4"/>
      <c r="L177" s="4"/>
      <c r="M177" s="7" t="s">
        <v>104</v>
      </c>
      <c r="N177" s="4"/>
      <c r="O177" s="4"/>
    </row>
    <row r="178" spans="1:15" x14ac:dyDescent="0.25">
      <c r="B178" s="555" t="s">
        <v>105</v>
      </c>
      <c r="C178" s="555"/>
      <c r="D178" s="555"/>
      <c r="E178" s="555"/>
      <c r="F178" s="555"/>
      <c r="G178" s="3"/>
      <c r="H178" s="4"/>
      <c r="I178" s="4"/>
      <c r="J178" s="4"/>
      <c r="K178" s="4"/>
      <c r="L178" s="4"/>
      <c r="M178" s="7" t="s">
        <v>246</v>
      </c>
      <c r="N178" s="4"/>
      <c r="O178" s="9" t="s">
        <v>107</v>
      </c>
    </row>
    <row r="179" spans="1:15" x14ac:dyDescent="0.25">
      <c r="B179" s="552" t="s">
        <v>0</v>
      </c>
      <c r="C179" s="552"/>
      <c r="D179" s="552"/>
      <c r="E179" s="552"/>
      <c r="F179" s="552"/>
      <c r="G179" s="3"/>
      <c r="H179" s="37" t="s">
        <v>106</v>
      </c>
      <c r="I179" s="42"/>
      <c r="J179" s="42"/>
      <c r="K179" s="55"/>
      <c r="L179" s="4"/>
      <c r="M179" s="127"/>
      <c r="N179" s="4"/>
      <c r="O179" s="215" t="s">
        <v>1</v>
      </c>
    </row>
    <row r="180" spans="1:15" x14ac:dyDescent="0.25">
      <c r="B180" s="172" t="s">
        <v>2</v>
      </c>
      <c r="C180" s="173" t="s">
        <v>3</v>
      </c>
      <c r="D180" s="173" t="s">
        <v>4</v>
      </c>
      <c r="E180" s="173" t="s">
        <v>4</v>
      </c>
      <c r="F180" s="173" t="s">
        <v>5</v>
      </c>
      <c r="G180" s="3"/>
      <c r="H180" s="11" t="s">
        <v>3</v>
      </c>
      <c r="I180" s="11" t="s">
        <v>4</v>
      </c>
      <c r="J180" s="11" t="s">
        <v>4</v>
      </c>
      <c r="K180" s="11" t="s">
        <v>5</v>
      </c>
      <c r="L180" s="84"/>
      <c r="M180" s="86" t="s">
        <v>4</v>
      </c>
      <c r="N180" s="87"/>
      <c r="O180" s="88" t="s">
        <v>4</v>
      </c>
    </row>
    <row r="181" spans="1:15" x14ac:dyDescent="0.25">
      <c r="B181" s="174" t="s">
        <v>2</v>
      </c>
      <c r="C181" s="175" t="s">
        <v>6</v>
      </c>
      <c r="D181" s="175" t="s">
        <v>7</v>
      </c>
      <c r="E181" s="175" t="s">
        <v>8</v>
      </c>
      <c r="F181" s="175" t="s">
        <v>7</v>
      </c>
      <c r="G181" s="3"/>
      <c r="H181" s="13" t="s">
        <v>6</v>
      </c>
      <c r="I181" s="13" t="s">
        <v>7</v>
      </c>
      <c r="J181" s="13" t="s">
        <v>8</v>
      </c>
      <c r="K181" s="13" t="s">
        <v>7</v>
      </c>
      <c r="L181" s="4"/>
      <c r="M181" s="90" t="s">
        <v>7</v>
      </c>
      <c r="N181" s="125"/>
      <c r="O181" s="16" t="s">
        <v>7</v>
      </c>
    </row>
    <row r="182" spans="1:15" x14ac:dyDescent="0.25">
      <c r="B182" s="176" t="s">
        <v>209</v>
      </c>
      <c r="C182" s="177" t="s">
        <v>2</v>
      </c>
      <c r="D182" s="177" t="s">
        <v>2</v>
      </c>
      <c r="E182" s="177" t="s">
        <v>2</v>
      </c>
      <c r="F182" s="177" t="s">
        <v>2</v>
      </c>
      <c r="G182" s="3"/>
      <c r="H182" s="20"/>
      <c r="I182" s="20"/>
      <c r="J182" s="20"/>
      <c r="K182" s="20"/>
      <c r="L182" s="4"/>
      <c r="M182" s="99"/>
      <c r="N182" s="4"/>
      <c r="O182" s="65"/>
    </row>
    <row r="183" spans="1:15" x14ac:dyDescent="0.25">
      <c r="A183" s="53" t="s">
        <v>44</v>
      </c>
      <c r="B183" s="178" t="s">
        <v>210</v>
      </c>
      <c r="C183" s="179" t="e">
        <f>-VLOOKUP($A183,#REF!,MATCH($A$4,#REF!,0),0)</f>
        <v>#REF!</v>
      </c>
      <c r="D183" s="179" t="e">
        <f>-VLOOKUP($A183,#REF!,MATCH($A$4,#REF!,0)+1,0)</f>
        <v>#REF!</v>
      </c>
      <c r="E183" s="179" t="e">
        <f>-VLOOKUP($A183,#REF!,MATCH($A$4,#REF!,0)+2,0)</f>
        <v>#REF!</v>
      </c>
      <c r="F183" s="179" t="e">
        <f>-VLOOKUP($A183,#REF!,MATCH($A$4,#REF!,0)+3,0)</f>
        <v>#REF!</v>
      </c>
      <c r="G183" s="3"/>
      <c r="H183" s="77"/>
      <c r="I183" s="77"/>
      <c r="J183" s="77"/>
      <c r="K183" s="77"/>
      <c r="L183" s="4"/>
      <c r="M183" s="21"/>
      <c r="N183" s="4"/>
      <c r="O183" s="22" t="e">
        <f>D183-M183</f>
        <v>#REF!</v>
      </c>
    </row>
    <row r="184" spans="1:15" x14ac:dyDescent="0.25">
      <c r="A184" s="53" t="s">
        <v>45</v>
      </c>
      <c r="B184" s="180" t="s">
        <v>211</v>
      </c>
      <c r="C184" s="179" t="e">
        <f>-VLOOKUP($A184,#REF!,MATCH($A$4,#REF!,0),0)</f>
        <v>#REF!</v>
      </c>
      <c r="D184" s="179" t="e">
        <f>-VLOOKUP($A184,#REF!,MATCH($A$4,#REF!,0)+1,0)</f>
        <v>#REF!</v>
      </c>
      <c r="E184" s="179" t="e">
        <f>-VLOOKUP($A184,#REF!,MATCH($A$4,#REF!,0)+2,0)</f>
        <v>#REF!</v>
      </c>
      <c r="F184" s="179" t="e">
        <f>-VLOOKUP($A184,#REF!,MATCH($A$4,#REF!,0)+3,0)</f>
        <v>#REF!</v>
      </c>
      <c r="G184" s="3"/>
      <c r="H184" s="77"/>
      <c r="I184" s="77"/>
      <c r="J184" s="77"/>
      <c r="K184" s="77"/>
      <c r="L184" s="4"/>
      <c r="M184" s="21"/>
      <c r="N184" s="4"/>
      <c r="O184" s="22" t="e">
        <f t="shared" ref="O184:O231" si="33">D184-M184</f>
        <v>#REF!</v>
      </c>
    </row>
    <row r="185" spans="1:15" x14ac:dyDescent="0.25">
      <c r="A185" s="53" t="s">
        <v>49</v>
      </c>
      <c r="B185" s="180" t="s">
        <v>16</v>
      </c>
      <c r="C185" s="179" t="e">
        <f>-VLOOKUP($A185,#REF!,MATCH($A$4,#REF!,0),0)</f>
        <v>#REF!</v>
      </c>
      <c r="D185" s="179" t="e">
        <f>-VLOOKUP($A185,#REF!,MATCH($A$4,#REF!,0)+1,0)</f>
        <v>#REF!</v>
      </c>
      <c r="E185" s="179" t="e">
        <f>-VLOOKUP($A185,#REF!,MATCH($A$4,#REF!,0)+2,0)</f>
        <v>#REF!</v>
      </c>
      <c r="F185" s="179" t="e">
        <f>-VLOOKUP($A185,#REF!,MATCH($A$4,#REF!,0)+3,0)</f>
        <v>#REF!</v>
      </c>
      <c r="G185" s="3"/>
      <c r="H185" s="77"/>
      <c r="I185" s="77"/>
      <c r="J185" s="77"/>
      <c r="K185" s="77"/>
      <c r="L185" s="4"/>
      <c r="M185" s="21"/>
      <c r="N185" s="4"/>
      <c r="O185" s="22" t="e">
        <f t="shared" si="33"/>
        <v>#REF!</v>
      </c>
    </row>
    <row r="186" spans="1:15" x14ac:dyDescent="0.25">
      <c r="A186" s="53" t="s">
        <v>47</v>
      </c>
      <c r="B186" s="180" t="s">
        <v>14</v>
      </c>
      <c r="C186" s="179" t="e">
        <f>-VLOOKUP($A186,#REF!,MATCH($A$4,#REF!,0),0)</f>
        <v>#REF!</v>
      </c>
      <c r="D186" s="179" t="e">
        <f>-VLOOKUP($A186,#REF!,MATCH($A$4,#REF!,0)+1,0)</f>
        <v>#REF!</v>
      </c>
      <c r="E186" s="179" t="e">
        <f>-VLOOKUP($A186,#REF!,MATCH($A$4,#REF!,0)+2,0)</f>
        <v>#REF!</v>
      </c>
      <c r="F186" s="179" t="e">
        <f>-VLOOKUP($A186,#REF!,MATCH($A$4,#REF!,0)+3,0)</f>
        <v>#REF!</v>
      </c>
      <c r="G186" s="3"/>
      <c r="H186" s="77"/>
      <c r="I186" s="77"/>
      <c r="J186" s="77"/>
      <c r="K186" s="77"/>
      <c r="L186" s="4"/>
      <c r="M186" s="21"/>
      <c r="N186" s="4"/>
      <c r="O186" s="22" t="e">
        <f t="shared" si="33"/>
        <v>#REF!</v>
      </c>
    </row>
    <row r="187" spans="1:15" x14ac:dyDescent="0.25">
      <c r="A187" s="53" t="s">
        <v>48</v>
      </c>
      <c r="B187" s="180" t="s">
        <v>15</v>
      </c>
      <c r="C187" s="179" t="e">
        <f>-VLOOKUP($A187,#REF!,MATCH($A$4,#REF!,0),0)</f>
        <v>#REF!</v>
      </c>
      <c r="D187" s="179" t="e">
        <f>-VLOOKUP($A187,#REF!,MATCH($A$4,#REF!,0)+1,0)</f>
        <v>#REF!</v>
      </c>
      <c r="E187" s="179" t="e">
        <f>-VLOOKUP($A187,#REF!,MATCH($A$4,#REF!,0)+2,0)</f>
        <v>#REF!</v>
      </c>
      <c r="F187" s="179" t="e">
        <f>-VLOOKUP($A187,#REF!,MATCH($A$4,#REF!,0)+3,0)</f>
        <v>#REF!</v>
      </c>
      <c r="G187" s="3"/>
      <c r="H187" s="77"/>
      <c r="I187" s="77"/>
      <c r="J187" s="77"/>
      <c r="K187" s="77"/>
      <c r="L187" s="4"/>
      <c r="M187" s="21"/>
      <c r="N187" s="4"/>
      <c r="O187" s="22" t="e">
        <f t="shared" si="33"/>
        <v>#REF!</v>
      </c>
    </row>
    <row r="188" spans="1:15" x14ac:dyDescent="0.25">
      <c r="A188" s="53" t="s">
        <v>46</v>
      </c>
      <c r="B188" s="178" t="s">
        <v>13</v>
      </c>
      <c r="C188" s="179" t="e">
        <f>-VLOOKUP($A188,#REF!,MATCH($A$4,#REF!,0),0)</f>
        <v>#REF!</v>
      </c>
      <c r="D188" s="179" t="e">
        <f>-VLOOKUP($A188,#REF!,MATCH($A$4,#REF!,0)+1,0)</f>
        <v>#REF!</v>
      </c>
      <c r="E188" s="179" t="e">
        <f>-VLOOKUP($A188,#REF!,MATCH($A$4,#REF!,0)+2,0)</f>
        <v>#REF!</v>
      </c>
      <c r="F188" s="179" t="e">
        <f>-VLOOKUP($A188,#REF!,MATCH($A$4,#REF!,0)+3,0)</f>
        <v>#REF!</v>
      </c>
      <c r="G188" s="3"/>
      <c r="H188" s="77"/>
      <c r="I188" s="77"/>
      <c r="J188" s="77"/>
      <c r="K188" s="77"/>
      <c r="L188" s="4"/>
      <c r="M188" s="21"/>
      <c r="N188" s="4"/>
      <c r="O188" s="22" t="e">
        <f t="shared" si="33"/>
        <v>#REF!</v>
      </c>
    </row>
    <row r="189" spans="1:15" x14ac:dyDescent="0.25">
      <c r="A189" s="53" t="s">
        <v>50</v>
      </c>
      <c r="B189" s="180" t="s">
        <v>17</v>
      </c>
      <c r="C189" s="179" t="e">
        <f>-VLOOKUP($A189,#REF!,MATCH($A$4,#REF!,0),0)</f>
        <v>#REF!</v>
      </c>
      <c r="D189" s="179" t="e">
        <f>-VLOOKUP($A189,#REF!,MATCH($A$4,#REF!,0)+1,0)</f>
        <v>#REF!</v>
      </c>
      <c r="E189" s="179" t="e">
        <f>-VLOOKUP($A189,#REF!,MATCH($A$4,#REF!,0)+2,0)</f>
        <v>#REF!</v>
      </c>
      <c r="F189" s="179" t="e">
        <f>-VLOOKUP($A189,#REF!,MATCH($A$4,#REF!,0)+3,0)</f>
        <v>#REF!</v>
      </c>
      <c r="G189" s="3"/>
      <c r="H189" s="77"/>
      <c r="I189" s="77"/>
      <c r="J189" s="77"/>
      <c r="K189" s="77"/>
      <c r="L189" s="4"/>
      <c r="M189" s="21"/>
      <c r="N189" s="4"/>
      <c r="O189" s="22" t="e">
        <f t="shared" si="33"/>
        <v>#REF!</v>
      </c>
    </row>
    <row r="190" spans="1:15" x14ac:dyDescent="0.25">
      <c r="A190" s="53" t="s">
        <v>51</v>
      </c>
      <c r="B190" s="181" t="s">
        <v>237</v>
      </c>
      <c r="C190" s="182" t="e">
        <f>SUM(C183:C189)</f>
        <v>#REF!</v>
      </c>
      <c r="D190" s="182" t="e">
        <f t="shared" ref="D190:F190" si="34">SUM(D183:D189)</f>
        <v>#REF!</v>
      </c>
      <c r="E190" s="182" t="e">
        <f t="shared" si="34"/>
        <v>#REF!</v>
      </c>
      <c r="F190" s="182" t="e">
        <f t="shared" si="34"/>
        <v>#REF!</v>
      </c>
      <c r="G190" s="3"/>
      <c r="H190" s="136" t="e">
        <f>-VLOOKUP($A190,#REF!,MATCH($A$4,#REF!,0),0)-C190</f>
        <v>#REF!</v>
      </c>
      <c r="I190" s="136" t="e">
        <f>-VLOOKUP($A190,#REF!,MATCH($A$4,#REF!,0)+1,0)-D190</f>
        <v>#REF!</v>
      </c>
      <c r="J190" s="136" t="e">
        <f>-VLOOKUP($A190,#REF!,MATCH($A$4,#REF!,0)+2,0)-E190</f>
        <v>#REF!</v>
      </c>
      <c r="K190" s="136" t="e">
        <f>-VLOOKUP($A190,#REF!,MATCH($A$4,#REF!,0)+3,0)-F190</f>
        <v>#REF!</v>
      </c>
      <c r="L190" s="4"/>
      <c r="M190" s="31"/>
      <c r="N190" s="4"/>
      <c r="O190" s="32" t="e">
        <f t="shared" si="33"/>
        <v>#REF!</v>
      </c>
    </row>
    <row r="191" spans="1:15" ht="10.35" customHeight="1" x14ac:dyDescent="0.25">
      <c r="B191" s="180" t="s">
        <v>268</v>
      </c>
      <c r="C191" s="180" t="s">
        <v>268</v>
      </c>
      <c r="D191" s="180" t="s">
        <v>268</v>
      </c>
      <c r="E191" s="180" t="s">
        <v>268</v>
      </c>
      <c r="F191" s="180" t="s">
        <v>268</v>
      </c>
      <c r="G191" s="3"/>
      <c r="H191" s="67"/>
      <c r="I191" s="67"/>
      <c r="J191" s="67"/>
      <c r="K191" s="67"/>
      <c r="L191" s="4"/>
      <c r="M191" s="21"/>
      <c r="N191" s="4"/>
      <c r="O191" s="22"/>
    </row>
    <row r="192" spans="1:15" x14ac:dyDescent="0.25">
      <c r="B192" s="176" t="s">
        <v>238</v>
      </c>
      <c r="C192" s="179" t="s">
        <v>2</v>
      </c>
      <c r="D192" s="179" t="s">
        <v>2</v>
      </c>
      <c r="E192" s="179" t="s">
        <v>2</v>
      </c>
      <c r="F192" s="179" t="s">
        <v>2</v>
      </c>
      <c r="G192" s="3"/>
      <c r="H192" s="67"/>
      <c r="I192" s="67"/>
      <c r="J192" s="67"/>
      <c r="K192" s="67"/>
      <c r="L192" s="4"/>
      <c r="M192" s="21"/>
      <c r="N192" s="4"/>
      <c r="O192" s="22"/>
    </row>
    <row r="193" spans="1:15" x14ac:dyDescent="0.25">
      <c r="A193" s="53" t="s">
        <v>55</v>
      </c>
      <c r="B193" s="180" t="s">
        <v>239</v>
      </c>
      <c r="C193" s="179" t="e">
        <f>VLOOKUP($A193,#REF!,MATCH($A$4,#REF!,0),0)</f>
        <v>#REF!</v>
      </c>
      <c r="D193" s="179" t="e">
        <f>VLOOKUP($A193,#REF!,MATCH($A$4,#REF!,0)+1,0)</f>
        <v>#REF!</v>
      </c>
      <c r="E193" s="179" t="e">
        <f>VLOOKUP($A193,#REF!,MATCH($A$4,#REF!,0)+2,0)</f>
        <v>#REF!</v>
      </c>
      <c r="F193" s="179" t="e">
        <f>VLOOKUP($A193,#REF!,MATCH($A$4,#REF!,0)+3,0)</f>
        <v>#REF!</v>
      </c>
      <c r="G193" s="3"/>
      <c r="H193" s="67"/>
      <c r="I193" s="67"/>
      <c r="J193" s="67"/>
      <c r="K193" s="67"/>
      <c r="L193" s="4"/>
      <c r="M193" s="21"/>
      <c r="N193" s="4"/>
      <c r="O193" s="22" t="e">
        <f t="shared" si="33"/>
        <v>#REF!</v>
      </c>
    </row>
    <row r="194" spans="1:15" x14ac:dyDescent="0.25">
      <c r="A194" s="53" t="s">
        <v>53</v>
      </c>
      <c r="B194" s="180" t="s">
        <v>23</v>
      </c>
      <c r="C194" s="179" t="e">
        <f>VLOOKUP($A194,#REF!,MATCH($A$4,#REF!,0),0)</f>
        <v>#REF!</v>
      </c>
      <c r="D194" s="179" t="e">
        <f>VLOOKUP($A194,#REF!,MATCH($A$4,#REF!,0)+1,0)</f>
        <v>#REF!</v>
      </c>
      <c r="E194" s="179" t="e">
        <f>VLOOKUP($A194,#REF!,MATCH($A$4,#REF!,0)+2,0)</f>
        <v>#REF!</v>
      </c>
      <c r="F194" s="179" t="e">
        <f>VLOOKUP($A194,#REF!,MATCH($A$4,#REF!,0)+3,0)</f>
        <v>#REF!</v>
      </c>
      <c r="G194" s="3"/>
      <c r="H194" s="67"/>
      <c r="I194" s="67"/>
      <c r="J194" s="67"/>
      <c r="K194" s="67"/>
      <c r="L194" s="4"/>
      <c r="M194" s="21"/>
      <c r="N194" s="4"/>
      <c r="O194" s="22" t="e">
        <f t="shared" si="33"/>
        <v>#REF!</v>
      </c>
    </row>
    <row r="195" spans="1:15" x14ac:dyDescent="0.25">
      <c r="A195" s="53" t="s">
        <v>232</v>
      </c>
      <c r="B195" s="180" t="s">
        <v>213</v>
      </c>
      <c r="C195" s="179" t="e">
        <f>VLOOKUP($A195,#REF!,MATCH($A$4,#REF!,0),0)</f>
        <v>#REF!</v>
      </c>
      <c r="D195" s="179" t="e">
        <f>VLOOKUP($A195,#REF!,MATCH($A$4,#REF!,0)+1,0)</f>
        <v>#REF!</v>
      </c>
      <c r="E195" s="179" t="e">
        <f>VLOOKUP($A195,#REF!,MATCH($A$4,#REF!,0)+2,0)</f>
        <v>#REF!</v>
      </c>
      <c r="F195" s="179" t="e">
        <f>VLOOKUP($A195,#REF!,MATCH($A$4,#REF!,0)+3,0)</f>
        <v>#REF!</v>
      </c>
      <c r="G195" s="3"/>
      <c r="H195" s="67"/>
      <c r="I195" s="67"/>
      <c r="J195" s="67"/>
      <c r="K195" s="67"/>
      <c r="L195" s="4"/>
      <c r="M195" s="21"/>
      <c r="N195" s="4"/>
      <c r="O195" s="22" t="e">
        <f t="shared" si="33"/>
        <v>#REF!</v>
      </c>
    </row>
    <row r="196" spans="1:15" x14ac:dyDescent="0.25">
      <c r="A196" s="53" t="s">
        <v>162</v>
      </c>
      <c r="B196" s="180" t="s">
        <v>22</v>
      </c>
      <c r="C196" s="179" t="e">
        <f>VLOOKUP($A196,#REF!,MATCH($A$4,#REF!,0),0)</f>
        <v>#REF!</v>
      </c>
      <c r="D196" s="179" t="e">
        <f>VLOOKUP($A196,#REF!,MATCH($A$4,#REF!,0)+1,0)</f>
        <v>#REF!</v>
      </c>
      <c r="E196" s="179" t="e">
        <f>VLOOKUP($A196,#REF!,MATCH($A$4,#REF!,0)+2,0)</f>
        <v>#REF!</v>
      </c>
      <c r="F196" s="179" t="e">
        <f>VLOOKUP($A196,#REF!,MATCH($A$4,#REF!,0)+3,0)</f>
        <v>#REF!</v>
      </c>
      <c r="G196" s="3"/>
      <c r="H196" s="67"/>
      <c r="I196" s="67"/>
      <c r="J196" s="67"/>
      <c r="K196" s="67"/>
      <c r="L196" s="4"/>
      <c r="M196" s="21"/>
      <c r="N196" s="4"/>
      <c r="O196" s="22"/>
    </row>
    <row r="197" spans="1:15" x14ac:dyDescent="0.25">
      <c r="A197" s="53" t="s">
        <v>161</v>
      </c>
      <c r="B197" s="180" t="s">
        <v>266</v>
      </c>
      <c r="C197" s="179" t="e">
        <f>VLOOKUP($A197,#REF!,MATCH($A$4,#REF!,0),0)</f>
        <v>#REF!</v>
      </c>
      <c r="D197" s="179" t="e">
        <f>VLOOKUP($A197,#REF!,MATCH($A$4,#REF!,0)+1,0)</f>
        <v>#REF!</v>
      </c>
      <c r="E197" s="179" t="e">
        <f>VLOOKUP($A197,#REF!,MATCH($A$4,#REF!,0)+2,0)</f>
        <v>#REF!</v>
      </c>
      <c r="F197" s="179" t="e">
        <f>VLOOKUP($A197,#REF!,MATCH($A$4,#REF!,0)+3,0)</f>
        <v>#REF!</v>
      </c>
      <c r="G197" s="3"/>
      <c r="H197" s="67"/>
      <c r="I197" s="67"/>
      <c r="J197" s="67"/>
      <c r="K197" s="67"/>
      <c r="L197" s="4"/>
      <c r="M197" s="21"/>
      <c r="N197" s="4"/>
      <c r="O197" s="22"/>
    </row>
    <row r="198" spans="1:15" x14ac:dyDescent="0.25">
      <c r="A198" s="53" t="s">
        <v>56</v>
      </c>
      <c r="B198" s="181" t="s">
        <v>214</v>
      </c>
      <c r="C198" s="182" t="e">
        <f>SUM(C193:C197)</f>
        <v>#REF!</v>
      </c>
      <c r="D198" s="182" t="e">
        <f t="shared" ref="D198:F198" si="35">SUM(D193:D197)</f>
        <v>#REF!</v>
      </c>
      <c r="E198" s="182" t="e">
        <f t="shared" si="35"/>
        <v>#REF!</v>
      </c>
      <c r="F198" s="182" t="e">
        <f t="shared" si="35"/>
        <v>#REF!</v>
      </c>
      <c r="G198" s="3"/>
      <c r="H198" s="136" t="e">
        <f>VLOOKUP($A198,#REF!,MATCH($A$4,#REF!,0),0)-C198</f>
        <v>#REF!</v>
      </c>
      <c r="I198" s="136" t="e">
        <f>VLOOKUP($A198,#REF!,MATCH($A$4,#REF!,0)+1,0)-D198</f>
        <v>#REF!</v>
      </c>
      <c r="J198" s="136" t="e">
        <f>VLOOKUP($A198,#REF!,MATCH($A$4,#REF!,0)+2,0)-E198</f>
        <v>#REF!</v>
      </c>
      <c r="K198" s="136" t="e">
        <f>VLOOKUP($A198,#REF!,MATCH($A$4,#REF!,0)+3,0)-F198</f>
        <v>#REF!</v>
      </c>
      <c r="L198" s="4"/>
      <c r="M198" s="31"/>
      <c r="N198" s="4"/>
      <c r="O198" s="27" t="e">
        <f t="shared" si="33"/>
        <v>#REF!</v>
      </c>
    </row>
    <row r="199" spans="1:15" x14ac:dyDescent="0.25">
      <c r="A199" s="53" t="s">
        <v>57</v>
      </c>
      <c r="B199" s="181" t="s">
        <v>215</v>
      </c>
      <c r="C199" s="182" t="e">
        <f>C190-C198</f>
        <v>#REF!</v>
      </c>
      <c r="D199" s="182" t="e">
        <f t="shared" ref="D199:F199" si="36">D190-D198</f>
        <v>#REF!</v>
      </c>
      <c r="E199" s="182" t="e">
        <f t="shared" si="36"/>
        <v>#REF!</v>
      </c>
      <c r="F199" s="182" t="e">
        <f t="shared" si="36"/>
        <v>#REF!</v>
      </c>
      <c r="G199" s="3"/>
      <c r="H199" s="136" t="e">
        <f>-VLOOKUP($A199,#REF!,MATCH($A$4,#REF!,0),0)-C199</f>
        <v>#REF!</v>
      </c>
      <c r="I199" s="136" t="e">
        <f>-VLOOKUP($A199,#REF!,MATCH($A$4,#REF!,0)+1,0)-D199</f>
        <v>#REF!</v>
      </c>
      <c r="J199" s="136" t="e">
        <f>-VLOOKUP($A199,#REF!,MATCH($A$4,#REF!,0)+2,0)-E199</f>
        <v>#REF!</v>
      </c>
      <c r="K199" s="136" t="e">
        <f>-VLOOKUP($A199,#REF!,MATCH($A$4,#REF!,0)+3,0)-F199</f>
        <v>#REF!</v>
      </c>
      <c r="L199" s="4"/>
      <c r="M199" s="31"/>
      <c r="N199" s="4"/>
      <c r="O199" s="32" t="e">
        <f t="shared" si="33"/>
        <v>#REF!</v>
      </c>
    </row>
    <row r="200" spans="1:15" x14ac:dyDescent="0.25">
      <c r="B200" s="176" t="s">
        <v>28</v>
      </c>
      <c r="C200" s="183" t="s">
        <v>2</v>
      </c>
      <c r="D200" s="183" t="s">
        <v>2</v>
      </c>
      <c r="E200" s="183" t="s">
        <v>2</v>
      </c>
      <c r="F200" s="183" t="s">
        <v>2</v>
      </c>
      <c r="G200" s="3"/>
      <c r="H200" s="97"/>
      <c r="I200" s="97"/>
      <c r="J200" s="97"/>
      <c r="K200" s="97"/>
      <c r="L200" s="4"/>
      <c r="M200" s="41"/>
      <c r="N200" s="39"/>
      <c r="O200" s="22"/>
    </row>
    <row r="201" spans="1:15" x14ac:dyDescent="0.25">
      <c r="A201" s="53" t="s">
        <v>58</v>
      </c>
      <c r="B201" s="180" t="s">
        <v>29</v>
      </c>
      <c r="C201" s="179" t="e">
        <f>-VLOOKUP($A201,#REF!,MATCH($A$4,#REF!,0),0)</f>
        <v>#REF!</v>
      </c>
      <c r="D201" s="179" t="e">
        <f>-VLOOKUP($A201,#REF!,MATCH($A$4,#REF!,0)+1,0)</f>
        <v>#REF!</v>
      </c>
      <c r="E201" s="179" t="e">
        <f>-VLOOKUP($A201,#REF!,MATCH($A$4,#REF!,0)+2,0)</f>
        <v>#REF!</v>
      </c>
      <c r="F201" s="179" t="e">
        <f>-VLOOKUP($A201,#REF!,MATCH($A$4,#REF!,0)+3,0)</f>
        <v>#REF!</v>
      </c>
      <c r="G201" s="3"/>
      <c r="H201" s="97"/>
      <c r="I201" s="97"/>
      <c r="J201" s="97"/>
      <c r="K201" s="97"/>
      <c r="L201" s="4"/>
      <c r="M201" s="30"/>
      <c r="N201" s="39"/>
      <c r="O201" s="22" t="e">
        <f t="shared" si="33"/>
        <v>#REF!</v>
      </c>
    </row>
    <row r="202" spans="1:15" x14ac:dyDescent="0.25">
      <c r="A202" s="53" t="s">
        <v>60</v>
      </c>
      <c r="B202" s="180" t="s">
        <v>216</v>
      </c>
      <c r="C202" s="179" t="e">
        <f>-VLOOKUP($A202,#REF!,MATCH($A$4,#REF!,0),0)</f>
        <v>#REF!</v>
      </c>
      <c r="D202" s="179" t="e">
        <f>-VLOOKUP($A202,#REF!,MATCH($A$4,#REF!,0)+1,0)</f>
        <v>#REF!</v>
      </c>
      <c r="E202" s="179" t="e">
        <f>-VLOOKUP($A202,#REF!,MATCH($A$4,#REF!,0)+2,0)</f>
        <v>#REF!</v>
      </c>
      <c r="F202" s="179" t="e">
        <f>-VLOOKUP($A202,#REF!,MATCH($A$4,#REF!,0)+3,0)</f>
        <v>#REF!</v>
      </c>
      <c r="G202" s="3"/>
      <c r="H202" s="97"/>
      <c r="I202" s="97"/>
      <c r="J202" s="97"/>
      <c r="K202" s="97"/>
      <c r="L202" s="29"/>
      <c r="M202" s="30"/>
      <c r="N202" s="10"/>
      <c r="O202" s="22" t="e">
        <f t="shared" si="33"/>
        <v>#REF!</v>
      </c>
    </row>
    <row r="203" spans="1:15" x14ac:dyDescent="0.25">
      <c r="A203" s="53" t="s">
        <v>61</v>
      </c>
      <c r="B203" s="180" t="s">
        <v>31</v>
      </c>
      <c r="C203" s="179" t="e">
        <f>-VLOOKUP($A203,#REF!,MATCH($A$4,#REF!,0),0)</f>
        <v>#REF!</v>
      </c>
      <c r="D203" s="179" t="e">
        <f>-VLOOKUP($A203,#REF!,MATCH($A$4,#REF!,0)+1,0)</f>
        <v>#REF!</v>
      </c>
      <c r="E203" s="179" t="e">
        <f>-VLOOKUP($A203,#REF!,MATCH($A$4,#REF!,0)+2,0)</f>
        <v>#REF!</v>
      </c>
      <c r="F203" s="179" t="e">
        <f>-VLOOKUP($A203,#REF!,MATCH($A$4,#REF!,0)+3,0)</f>
        <v>#REF!</v>
      </c>
      <c r="G203" s="3"/>
      <c r="H203" s="97"/>
      <c r="I203" s="97"/>
      <c r="J203" s="97"/>
      <c r="K203" s="97"/>
      <c r="L203" s="29"/>
      <c r="M203" s="30"/>
      <c r="N203" s="10"/>
      <c r="O203" s="22" t="e">
        <f t="shared" si="33"/>
        <v>#REF!</v>
      </c>
    </row>
    <row r="204" spans="1:15" x14ac:dyDescent="0.25">
      <c r="A204" s="53" t="s">
        <v>62</v>
      </c>
      <c r="B204" s="181" t="s">
        <v>33</v>
      </c>
      <c r="C204" s="182" t="e">
        <f>SUM(C201:C203)</f>
        <v>#REF!</v>
      </c>
      <c r="D204" s="182" t="e">
        <f t="shared" ref="D204:F204" si="37">SUM(D201:D203)</f>
        <v>#REF!</v>
      </c>
      <c r="E204" s="182" t="e">
        <f t="shared" si="37"/>
        <v>#REF!</v>
      </c>
      <c r="F204" s="182" t="e">
        <f t="shared" si="37"/>
        <v>#REF!</v>
      </c>
      <c r="G204" s="3"/>
      <c r="H204" s="136" t="e">
        <f>-VLOOKUP($A204,#REF!,MATCH($A$4,#REF!,0),0)-C204</f>
        <v>#REF!</v>
      </c>
      <c r="I204" s="136" t="e">
        <f>-VLOOKUP($A204,#REF!,MATCH($A$4,#REF!,0)+1,0)-D204</f>
        <v>#REF!</v>
      </c>
      <c r="J204" s="136" t="e">
        <f>-VLOOKUP($A204,#REF!,MATCH($A$4,#REF!,0)+2,0)-E204</f>
        <v>#REF!</v>
      </c>
      <c r="K204" s="136" t="e">
        <f>-VLOOKUP($A204,#REF!,MATCH($A$4,#REF!,0)+3,0)-F204</f>
        <v>#REF!</v>
      </c>
      <c r="L204" s="4"/>
      <c r="M204" s="31"/>
      <c r="N204" s="39"/>
      <c r="O204" s="32" t="e">
        <f t="shared" si="33"/>
        <v>#REF!</v>
      </c>
    </row>
    <row r="205" spans="1:15" ht="15.75" thickBot="1" x14ac:dyDescent="0.3">
      <c r="A205" s="53" t="s">
        <v>63</v>
      </c>
      <c r="B205" s="184" t="s">
        <v>34</v>
      </c>
      <c r="C205" s="185" t="e">
        <f>C199+C204</f>
        <v>#REF!</v>
      </c>
      <c r="D205" s="185" t="e">
        <f t="shared" ref="D205:F205" si="38">D199+D204</f>
        <v>#REF!</v>
      </c>
      <c r="E205" s="185" t="e">
        <f t="shared" si="38"/>
        <v>#REF!</v>
      </c>
      <c r="F205" s="185" t="e">
        <f t="shared" si="38"/>
        <v>#REF!</v>
      </c>
      <c r="G205" s="3"/>
      <c r="H205" s="137" t="e">
        <f>-VLOOKUP($A205,#REF!,MATCH($A$4,#REF!,0),0)-C205</f>
        <v>#REF!</v>
      </c>
      <c r="I205" s="137" t="e">
        <f>-VLOOKUP($A205,#REF!,MATCH($A$4,#REF!,0)+1,0)-D205</f>
        <v>#REF!</v>
      </c>
      <c r="J205" s="137" t="e">
        <f>-VLOOKUP($A205,#REF!,MATCH($A$4,#REF!,0)+2,0)-E205</f>
        <v>#REF!</v>
      </c>
      <c r="K205" s="137" t="e">
        <f>-VLOOKUP($A205,#REF!,MATCH($A$4,#REF!,0)+3,0)-F205</f>
        <v>#REF!</v>
      </c>
      <c r="L205" s="4"/>
      <c r="M205" s="128"/>
      <c r="N205" s="39"/>
      <c r="O205" s="36" t="e">
        <f t="shared" si="33"/>
        <v>#REF!</v>
      </c>
    </row>
    <row r="206" spans="1:15" ht="9" customHeight="1" x14ac:dyDescent="0.25">
      <c r="B206" s="176" t="s">
        <v>268</v>
      </c>
      <c r="C206" s="176" t="s">
        <v>268</v>
      </c>
      <c r="D206" s="176" t="s">
        <v>268</v>
      </c>
      <c r="E206" s="176" t="s">
        <v>268</v>
      </c>
      <c r="F206" s="176" t="s">
        <v>268</v>
      </c>
      <c r="G206" s="3"/>
      <c r="H206" s="97"/>
      <c r="I206" s="97"/>
      <c r="J206" s="97"/>
      <c r="K206" s="97"/>
      <c r="L206" s="4"/>
      <c r="M206" s="41"/>
      <c r="N206" s="39"/>
      <c r="O206" s="22"/>
    </row>
    <row r="207" spans="1:15" x14ac:dyDescent="0.25">
      <c r="B207" s="186" t="s">
        <v>35</v>
      </c>
      <c r="C207" s="183" t="s">
        <v>2</v>
      </c>
      <c r="D207" s="183" t="s">
        <v>2</v>
      </c>
      <c r="E207" s="183" t="s">
        <v>2</v>
      </c>
      <c r="F207" s="183" t="s">
        <v>2</v>
      </c>
      <c r="G207" s="3"/>
      <c r="H207" s="97"/>
      <c r="I207" s="97"/>
      <c r="J207" s="97"/>
      <c r="K207" s="97"/>
      <c r="L207" s="4"/>
      <c r="M207" s="41"/>
      <c r="N207" s="39"/>
      <c r="O207" s="22"/>
    </row>
    <row r="208" spans="1:15" x14ac:dyDescent="0.25">
      <c r="A208" s="53" t="s">
        <v>65</v>
      </c>
      <c r="B208" s="126" t="s">
        <v>37</v>
      </c>
      <c r="C208" s="179" t="e">
        <f>-VLOOKUP($A208,#REF!,MATCH($A$4,#REF!,0),0)</f>
        <v>#REF!</v>
      </c>
      <c r="D208" s="179" t="e">
        <f>-VLOOKUP($A208,#REF!,MATCH($A$4,#REF!,0)+1,0)</f>
        <v>#REF!</v>
      </c>
      <c r="E208" s="179" t="e">
        <f>-VLOOKUP($A208,#REF!,MATCH($A$4,#REF!,0)+2,0)</f>
        <v>#REF!</v>
      </c>
      <c r="F208" s="179" t="e">
        <f>-VLOOKUP($A208,#REF!,MATCH($A$4,#REF!,0)+3,0)</f>
        <v>#REF!</v>
      </c>
      <c r="G208" s="3"/>
      <c r="H208" s="97"/>
      <c r="I208" s="97"/>
      <c r="J208" s="97"/>
      <c r="K208" s="97"/>
      <c r="L208" s="4"/>
      <c r="M208" s="21"/>
      <c r="N208" s="39"/>
      <c r="O208" s="22" t="e">
        <f t="shared" si="33"/>
        <v>#REF!</v>
      </c>
    </row>
    <row r="209" spans="1:15" ht="25.5" x14ac:dyDescent="0.25">
      <c r="A209" s="53" t="s">
        <v>64</v>
      </c>
      <c r="B209" s="126" t="s">
        <v>217</v>
      </c>
      <c r="C209" s="179" t="e">
        <f>-VLOOKUP($A209,#REF!,MATCH($A$4,#REF!,0),0)</f>
        <v>#REF!</v>
      </c>
      <c r="D209" s="179" t="e">
        <f>-VLOOKUP($A209,#REF!,MATCH($A$4,#REF!,0)+1,0)</f>
        <v>#REF!</v>
      </c>
      <c r="E209" s="179" t="e">
        <f>-VLOOKUP($A209,#REF!,MATCH($A$4,#REF!,0)+2,0)</f>
        <v>#REF!</v>
      </c>
      <c r="F209" s="179" t="e">
        <f>-VLOOKUP($A209,#REF!,MATCH($A$4,#REF!,0)+3,0)</f>
        <v>#REF!</v>
      </c>
      <c r="G209" s="3"/>
      <c r="H209" s="97"/>
      <c r="I209" s="97"/>
      <c r="J209" s="97"/>
      <c r="K209" s="97"/>
      <c r="L209" s="4"/>
      <c r="M209" s="21"/>
      <c r="N209" s="39"/>
      <c r="O209" s="22" t="e">
        <f t="shared" si="33"/>
        <v>#REF!</v>
      </c>
    </row>
    <row r="210" spans="1:15" x14ac:dyDescent="0.25">
      <c r="A210" s="53" t="s">
        <v>66</v>
      </c>
      <c r="B210" s="126" t="s">
        <v>218</v>
      </c>
      <c r="C210" s="179" t="e">
        <f>-VLOOKUP($A210,#REF!,MATCH($A$4,#REF!,0),0)</f>
        <v>#REF!</v>
      </c>
      <c r="D210" s="179" t="e">
        <f>-VLOOKUP($A210,#REF!,MATCH($A$4,#REF!,0)+1,0)</f>
        <v>#REF!</v>
      </c>
      <c r="E210" s="179" t="e">
        <f>-VLOOKUP($A210,#REF!,MATCH($A$4,#REF!,0)+2,0)</f>
        <v>#REF!</v>
      </c>
      <c r="F210" s="179" t="e">
        <f>-VLOOKUP($A210,#REF!,MATCH($A$4,#REF!,0)+3,0)</f>
        <v>#REF!</v>
      </c>
      <c r="G210" s="3"/>
      <c r="H210" s="97"/>
      <c r="I210" s="97"/>
      <c r="J210" s="97"/>
      <c r="K210" s="97"/>
      <c r="L210" s="4"/>
      <c r="M210" s="21"/>
      <c r="N210" s="39"/>
      <c r="O210" s="22" t="e">
        <f t="shared" si="33"/>
        <v>#REF!</v>
      </c>
    </row>
    <row r="211" spans="1:15" x14ac:dyDescent="0.25">
      <c r="A211" s="53" t="s">
        <v>67</v>
      </c>
      <c r="B211" s="126" t="s">
        <v>39</v>
      </c>
      <c r="C211" s="179" t="e">
        <f>-VLOOKUP($A211,#REF!,MATCH($A$4,#REF!,0),0)</f>
        <v>#REF!</v>
      </c>
      <c r="D211" s="179" t="e">
        <f>-VLOOKUP($A211,#REF!,MATCH($A$4,#REF!,0)+1,0)</f>
        <v>#REF!</v>
      </c>
      <c r="E211" s="179" t="e">
        <f>-VLOOKUP($A211,#REF!,MATCH($A$4,#REF!,0)+2,0)</f>
        <v>#REF!</v>
      </c>
      <c r="F211" s="179" t="e">
        <f>-VLOOKUP($A211,#REF!,MATCH($A$4,#REF!,0)+3,0)</f>
        <v>#REF!</v>
      </c>
      <c r="G211" s="3"/>
      <c r="H211" s="130"/>
      <c r="I211" s="97"/>
      <c r="J211" s="97"/>
      <c r="K211" s="97"/>
      <c r="L211" s="4"/>
      <c r="M211" s="21"/>
      <c r="N211" s="39"/>
      <c r="O211" s="22" t="e">
        <f t="shared" si="33"/>
        <v>#REF!</v>
      </c>
    </row>
    <row r="212" spans="1:15" x14ac:dyDescent="0.25">
      <c r="B212" s="187" t="s">
        <v>40</v>
      </c>
      <c r="C212" s="182" t="e">
        <f>SUM(C208:C211)</f>
        <v>#REF!</v>
      </c>
      <c r="D212" s="182" t="e">
        <f t="shared" ref="D212:F212" si="39">SUM(D208:D211)</f>
        <v>#REF!</v>
      </c>
      <c r="E212" s="182" t="e">
        <f t="shared" si="39"/>
        <v>#REF!</v>
      </c>
      <c r="F212" s="182" t="e">
        <f t="shared" si="39"/>
        <v>#REF!</v>
      </c>
      <c r="G212" s="3"/>
      <c r="H212" s="24"/>
      <c r="I212" s="24"/>
      <c r="J212" s="24"/>
      <c r="K212" s="24"/>
      <c r="L212" s="4"/>
      <c r="M212" s="31"/>
      <c r="N212" s="39"/>
      <c r="O212" s="32" t="e">
        <f t="shared" si="33"/>
        <v>#REF!</v>
      </c>
    </row>
    <row r="213" spans="1:15" ht="15.75" thickBot="1" x14ac:dyDescent="0.3">
      <c r="A213" s="53" t="s">
        <v>69</v>
      </c>
      <c r="B213" s="188" t="s">
        <v>41</v>
      </c>
      <c r="C213" s="189" t="e">
        <f>C205+C212</f>
        <v>#REF!</v>
      </c>
      <c r="D213" s="189" t="e">
        <f t="shared" ref="D213:F213" si="40">D205+D212</f>
        <v>#REF!</v>
      </c>
      <c r="E213" s="189" t="e">
        <f t="shared" si="40"/>
        <v>#REF!</v>
      </c>
      <c r="F213" s="189" t="e">
        <f t="shared" si="40"/>
        <v>#REF!</v>
      </c>
      <c r="G213" s="3"/>
      <c r="H213" s="137" t="e">
        <f>-VLOOKUP($A213,#REF!,MATCH($A$4,#REF!,0),0)-C213</f>
        <v>#REF!</v>
      </c>
      <c r="I213" s="137" t="e">
        <f>-VLOOKUP($A213,#REF!,MATCH($A$4,#REF!,0)+1,0)-D213</f>
        <v>#REF!</v>
      </c>
      <c r="J213" s="137" t="e">
        <f>-VLOOKUP($A213,#REF!,MATCH($A$4,#REF!,0)+2,0)-E213</f>
        <v>#REF!</v>
      </c>
      <c r="K213" s="137" t="e">
        <f>-VLOOKUP($A213,#REF!,MATCH($A$4,#REF!,0)+3,0)-F213</f>
        <v>#REF!</v>
      </c>
      <c r="L213" s="4"/>
      <c r="M213" s="128"/>
      <c r="N213" s="39"/>
      <c r="O213" s="36" t="e">
        <f t="shared" si="33"/>
        <v>#REF!</v>
      </c>
    </row>
    <row r="214" spans="1:15" ht="10.35" customHeight="1" x14ac:dyDescent="0.25">
      <c r="B214" s="176" t="s">
        <v>2</v>
      </c>
      <c r="C214" s="176" t="s">
        <v>2</v>
      </c>
      <c r="D214" s="176" t="s">
        <v>2</v>
      </c>
      <c r="E214" s="176" t="s">
        <v>2</v>
      </c>
      <c r="F214" s="176" t="s">
        <v>2</v>
      </c>
      <c r="G214" s="3"/>
      <c r="H214" s="97"/>
      <c r="I214" s="97"/>
      <c r="J214" s="97"/>
      <c r="K214" s="97"/>
      <c r="L214" s="4"/>
      <c r="M214" s="41"/>
      <c r="N214" s="39"/>
      <c r="O214" s="22"/>
    </row>
    <row r="215" spans="1:15" x14ac:dyDescent="0.25">
      <c r="B215" s="176" t="s">
        <v>219</v>
      </c>
      <c r="C215" s="179" t="s">
        <v>2</v>
      </c>
      <c r="D215" s="179" t="s">
        <v>2</v>
      </c>
      <c r="E215" s="179" t="s">
        <v>2</v>
      </c>
      <c r="F215" s="179" t="s">
        <v>2</v>
      </c>
      <c r="G215" s="3"/>
      <c r="H215" s="67"/>
      <c r="I215" s="67"/>
      <c r="J215" s="67"/>
      <c r="K215" s="67"/>
      <c r="L215" s="4"/>
      <c r="M215" s="41"/>
      <c r="N215" s="39"/>
      <c r="O215" s="22"/>
    </row>
    <row r="216" spans="1:15" x14ac:dyDescent="0.25">
      <c r="A216" s="53" t="s">
        <v>101</v>
      </c>
      <c r="B216" s="180" t="s">
        <v>75</v>
      </c>
      <c r="C216" s="179" t="e">
        <f>VLOOKUP($A216,#REF!,MATCH($A$4,#REF!,0),0)</f>
        <v>#REF!</v>
      </c>
      <c r="D216" s="179" t="e">
        <f>VLOOKUP($A216,#REF!,MATCH($A$4,#REF!,0)+1,0)</f>
        <v>#REF!</v>
      </c>
      <c r="E216" s="179" t="e">
        <f>VLOOKUP($A216,#REF!,MATCH($A$4,#REF!,0)+2,0)</f>
        <v>#REF!</v>
      </c>
      <c r="F216" s="179" t="e">
        <f>VLOOKUP($A216,#REF!,MATCH($A$4,#REF!,0)+3,0)</f>
        <v>#REF!</v>
      </c>
      <c r="G216" s="3"/>
      <c r="H216" s="67"/>
      <c r="I216" s="67"/>
      <c r="J216" s="67"/>
      <c r="K216" s="67"/>
      <c r="L216" s="4"/>
      <c r="M216" s="41"/>
      <c r="N216" s="10"/>
      <c r="O216" s="22" t="e">
        <f t="shared" si="33"/>
        <v>#REF!</v>
      </c>
    </row>
    <row r="217" spans="1:15" x14ac:dyDescent="0.25">
      <c r="A217" s="53" t="s">
        <v>102</v>
      </c>
      <c r="B217" s="180" t="s">
        <v>76</v>
      </c>
      <c r="C217" s="179" t="e">
        <f>VLOOKUP($A217,#REF!,MATCH($A$4,#REF!,0),0)</f>
        <v>#REF!</v>
      </c>
      <c r="D217" s="179" t="e">
        <f>VLOOKUP($A217,#REF!,MATCH($A$4,#REF!,0)+1,0)</f>
        <v>#REF!</v>
      </c>
      <c r="E217" s="179" t="e">
        <f>VLOOKUP($A217,#REF!,MATCH($A$4,#REF!,0)+2,0)</f>
        <v>#REF!</v>
      </c>
      <c r="F217" s="179" t="e">
        <f>VLOOKUP($A217,#REF!,MATCH($A$4,#REF!,0)+3,0)</f>
        <v>#REF!</v>
      </c>
      <c r="G217" s="3"/>
      <c r="H217" s="67"/>
      <c r="I217" s="67"/>
      <c r="J217" s="67"/>
      <c r="K217" s="67"/>
      <c r="L217" s="4"/>
      <c r="M217" s="41"/>
      <c r="N217" s="10"/>
      <c r="O217" s="22" t="e">
        <f t="shared" si="33"/>
        <v>#REF!</v>
      </c>
    </row>
    <row r="218" spans="1:15" x14ac:dyDescent="0.25">
      <c r="A218" s="53" t="s">
        <v>103</v>
      </c>
      <c r="B218" s="180" t="s">
        <v>77</v>
      </c>
      <c r="C218" s="179" t="e">
        <f>VLOOKUP($A218,#REF!,MATCH($A$4,#REF!,0),0)</f>
        <v>#REF!</v>
      </c>
      <c r="D218" s="179" t="e">
        <f>VLOOKUP($A218,#REF!,MATCH($A$4,#REF!,0)+1,0)</f>
        <v>#REF!</v>
      </c>
      <c r="E218" s="179" t="e">
        <f>VLOOKUP($A218,#REF!,MATCH($A$4,#REF!,0)+2,0)</f>
        <v>#REF!</v>
      </c>
      <c r="F218" s="179" t="e">
        <f>VLOOKUP($A218,#REF!,MATCH($A$4,#REF!,0)+3,0)</f>
        <v>#REF!</v>
      </c>
      <c r="G218" s="3"/>
      <c r="H218" s="67"/>
      <c r="I218" s="67"/>
      <c r="J218" s="67"/>
      <c r="K218" s="67"/>
      <c r="L218" s="4"/>
      <c r="M218" s="41"/>
      <c r="N218" s="10"/>
      <c r="O218" s="22" t="e">
        <f t="shared" si="33"/>
        <v>#REF!</v>
      </c>
    </row>
    <row r="219" spans="1:15" x14ac:dyDescent="0.25">
      <c r="A219" s="53" t="s">
        <v>115</v>
      </c>
      <c r="B219" s="180" t="s">
        <v>39</v>
      </c>
      <c r="C219" s="179" t="e">
        <f>VLOOKUP($A219,#REF!,MATCH($A$4,#REF!,0),0)</f>
        <v>#REF!</v>
      </c>
      <c r="D219" s="179" t="e">
        <f>VLOOKUP($A219,#REF!,MATCH($A$4,#REF!,0)+1,0)</f>
        <v>#REF!</v>
      </c>
      <c r="E219" s="179" t="e">
        <f>VLOOKUP($A219,#REF!,MATCH($A$4,#REF!,0)+2,0)</f>
        <v>#REF!</v>
      </c>
      <c r="F219" s="179" t="e">
        <f>VLOOKUP($A219,#REF!,MATCH($A$4,#REF!,0)+3,0)</f>
        <v>#REF!</v>
      </c>
      <c r="G219" s="3"/>
      <c r="H219" s="67"/>
      <c r="I219" s="67"/>
      <c r="J219" s="67"/>
      <c r="K219" s="67"/>
      <c r="L219" s="4"/>
      <c r="M219" s="41"/>
      <c r="N219" s="10"/>
      <c r="O219" s="22" t="e">
        <f t="shared" si="33"/>
        <v>#REF!</v>
      </c>
    </row>
    <row r="220" spans="1:15" x14ac:dyDescent="0.25">
      <c r="A220" s="53" t="s">
        <v>111</v>
      </c>
      <c r="B220" s="180" t="s">
        <v>83</v>
      </c>
      <c r="C220" s="179" t="e">
        <f>VLOOKUP($A220,#REF!,MATCH($A$4,#REF!,0),0)</f>
        <v>#REF!</v>
      </c>
      <c r="D220" s="179" t="e">
        <f>VLOOKUP($A220,#REF!,MATCH($A$4,#REF!,0)+1,0)</f>
        <v>#REF!</v>
      </c>
      <c r="E220" s="179" t="e">
        <f>VLOOKUP($A220,#REF!,MATCH($A$4,#REF!,0)+2,0)</f>
        <v>#REF!</v>
      </c>
      <c r="F220" s="179" t="e">
        <f>VLOOKUP($A220,#REF!,MATCH($A$4,#REF!,0)+3,0)</f>
        <v>#REF!</v>
      </c>
      <c r="G220" s="3"/>
      <c r="H220" s="67"/>
      <c r="I220" s="67"/>
      <c r="J220" s="67"/>
      <c r="K220" s="67"/>
      <c r="L220" s="4"/>
      <c r="M220" s="41"/>
      <c r="N220" s="10"/>
      <c r="O220" s="22" t="e">
        <f t="shared" si="33"/>
        <v>#REF!</v>
      </c>
    </row>
    <row r="221" spans="1:15" x14ac:dyDescent="0.25">
      <c r="A221" s="53" t="s">
        <v>114</v>
      </c>
      <c r="B221" s="180" t="s">
        <v>86</v>
      </c>
      <c r="C221" s="179" t="e">
        <f>VLOOKUP($A221,#REF!,MATCH($A$4,#REF!,0),0)</f>
        <v>#REF!</v>
      </c>
      <c r="D221" s="179" t="e">
        <f>VLOOKUP($A221,#REF!,MATCH($A$4,#REF!,0)+1,0)</f>
        <v>#REF!</v>
      </c>
      <c r="E221" s="179" t="e">
        <f>VLOOKUP($A221,#REF!,MATCH($A$4,#REF!,0)+2,0)</f>
        <v>#REF!</v>
      </c>
      <c r="F221" s="179" t="e">
        <f>VLOOKUP($A221,#REF!,MATCH($A$4,#REF!,0)+3,0)</f>
        <v>#REF!</v>
      </c>
      <c r="G221" s="3"/>
      <c r="H221" s="67"/>
      <c r="I221" s="67"/>
      <c r="J221" s="67"/>
      <c r="K221" s="67"/>
      <c r="L221" s="4"/>
      <c r="M221" s="41"/>
      <c r="N221" s="10"/>
      <c r="O221" s="22" t="e">
        <f t="shared" si="33"/>
        <v>#REF!</v>
      </c>
    </row>
    <row r="222" spans="1:15" ht="25.5" x14ac:dyDescent="0.25">
      <c r="A222" s="53" t="s">
        <v>110</v>
      </c>
      <c r="B222" s="126" t="s">
        <v>82</v>
      </c>
      <c r="C222" s="179" t="e">
        <f>VLOOKUP($A222,#REF!,MATCH($A$4,#REF!,0),0)</f>
        <v>#REF!</v>
      </c>
      <c r="D222" s="179" t="e">
        <f>VLOOKUP($A222,#REF!,MATCH($A$4,#REF!,0)+1,0)</f>
        <v>#REF!</v>
      </c>
      <c r="E222" s="179" t="e">
        <f>VLOOKUP($A222,#REF!,MATCH($A$4,#REF!,0)+2,0)</f>
        <v>#REF!</v>
      </c>
      <c r="F222" s="179" t="e">
        <f>VLOOKUP($A222,#REF!,MATCH($A$4,#REF!,0)+3,0)</f>
        <v>#REF!</v>
      </c>
      <c r="G222" s="3"/>
      <c r="H222" s="67"/>
      <c r="I222" s="67"/>
      <c r="J222" s="67"/>
      <c r="K222" s="67"/>
      <c r="L222" s="4"/>
      <c r="M222" s="41"/>
      <c r="N222" s="10"/>
      <c r="O222" s="22" t="e">
        <f t="shared" si="33"/>
        <v>#REF!</v>
      </c>
    </row>
    <row r="223" spans="1:15" x14ac:dyDescent="0.25">
      <c r="A223" s="53" t="s">
        <v>117</v>
      </c>
      <c r="B223" s="181" t="s">
        <v>220</v>
      </c>
      <c r="C223" s="182" t="e">
        <f>SUM(C216:C222)</f>
        <v>#REF!</v>
      </c>
      <c r="D223" s="182" t="e">
        <f t="shared" ref="D223:F223" si="41">SUM(D216:D222)</f>
        <v>#REF!</v>
      </c>
      <c r="E223" s="182" t="e">
        <f t="shared" si="41"/>
        <v>#REF!</v>
      </c>
      <c r="F223" s="182" t="e">
        <f t="shared" si="41"/>
        <v>#REF!</v>
      </c>
      <c r="G223" s="3"/>
      <c r="H223" s="136" t="e">
        <f>VLOOKUP($A223,#REF!,MATCH($A$4,#REF!,0),0)-C223</f>
        <v>#REF!</v>
      </c>
      <c r="I223" s="136" t="e">
        <f>VLOOKUP($A223,#REF!,MATCH($A$4,#REF!,0)+1,0)-D223</f>
        <v>#REF!</v>
      </c>
      <c r="J223" s="136" t="e">
        <f>VLOOKUP($A223,#REF!,MATCH($A$4,#REF!,0)+2,0)-E223</f>
        <v>#REF!</v>
      </c>
      <c r="K223" s="136" t="e">
        <f>VLOOKUP($A223,#REF!,MATCH($A$4,#REF!,0)+3,0)-F223</f>
        <v>#REF!</v>
      </c>
      <c r="L223" s="4"/>
      <c r="M223" s="31"/>
      <c r="N223" s="10"/>
      <c r="O223" s="32" t="e">
        <f t="shared" si="33"/>
        <v>#REF!</v>
      </c>
    </row>
    <row r="224" spans="1:15" ht="13.35" customHeight="1" x14ac:dyDescent="0.25">
      <c r="B224" s="180" t="s">
        <v>2</v>
      </c>
      <c r="C224" s="180" t="s">
        <v>2</v>
      </c>
      <c r="D224" s="180" t="s">
        <v>2</v>
      </c>
      <c r="E224" s="180" t="s">
        <v>2</v>
      </c>
      <c r="F224" s="180" t="s">
        <v>2</v>
      </c>
      <c r="G224" s="3"/>
      <c r="H224" s="67"/>
      <c r="I224" s="67"/>
      <c r="J224" s="67"/>
      <c r="K224" s="67"/>
      <c r="L224" s="4"/>
      <c r="M224" s="41"/>
      <c r="N224" s="10"/>
      <c r="O224" s="22"/>
    </row>
    <row r="225" spans="1:15" x14ac:dyDescent="0.25">
      <c r="B225" s="176" t="s">
        <v>221</v>
      </c>
      <c r="C225" s="179" t="s">
        <v>2</v>
      </c>
      <c r="D225" s="179" t="s">
        <v>2</v>
      </c>
      <c r="E225" s="179" t="s">
        <v>2</v>
      </c>
      <c r="F225" s="179" t="s">
        <v>2</v>
      </c>
      <c r="G225" s="3"/>
      <c r="H225" s="77"/>
      <c r="I225" s="77"/>
      <c r="J225" s="77"/>
      <c r="K225" s="77"/>
      <c r="L225" s="4"/>
      <c r="M225" s="41"/>
      <c r="N225" s="10"/>
      <c r="O225" s="22"/>
    </row>
    <row r="226" spans="1:15" x14ac:dyDescent="0.25">
      <c r="A226" s="53" t="s">
        <v>118</v>
      </c>
      <c r="B226" s="180" t="s">
        <v>90</v>
      </c>
      <c r="C226" s="179" t="e">
        <f>-VLOOKUP($A226,#REF!,MATCH($A$4,#REF!,0),0)</f>
        <v>#REF!</v>
      </c>
      <c r="D226" s="179" t="e">
        <f>-VLOOKUP($A226,#REF!,MATCH($A$4,#REF!,0)+1,0)</f>
        <v>#REF!</v>
      </c>
      <c r="E226" s="179" t="e">
        <f>-VLOOKUP($A226,#REF!,MATCH($A$4,#REF!,0)+2,0)</f>
        <v>#REF!</v>
      </c>
      <c r="F226" s="179" t="e">
        <f>-VLOOKUP($A226,#REF!,MATCH($A$4,#REF!,0)+3,0)</f>
        <v>#REF!</v>
      </c>
      <c r="G226" s="3"/>
      <c r="H226" s="77"/>
      <c r="I226" s="77"/>
      <c r="J226" s="77"/>
      <c r="K226" s="77"/>
      <c r="L226" s="4"/>
      <c r="M226" s="41"/>
      <c r="N226" s="10"/>
      <c r="O226" s="22" t="e">
        <f t="shared" si="33"/>
        <v>#REF!</v>
      </c>
    </row>
    <row r="227" spans="1:15" x14ac:dyDescent="0.25">
      <c r="A227" s="53" t="s">
        <v>119</v>
      </c>
      <c r="B227" s="180" t="s">
        <v>91</v>
      </c>
      <c r="C227" s="179" t="e">
        <f>-VLOOKUP($A227,#REF!,MATCH($A$4,#REF!,0),0)</f>
        <v>#REF!</v>
      </c>
      <c r="D227" s="179" t="e">
        <f>-VLOOKUP($A227,#REF!,MATCH($A$4,#REF!,0)+1,0)</f>
        <v>#REF!</v>
      </c>
      <c r="E227" s="179" t="e">
        <f>-VLOOKUP($A227,#REF!,MATCH($A$4,#REF!,0)+2,0)</f>
        <v>#REF!</v>
      </c>
      <c r="F227" s="179" t="e">
        <f>-VLOOKUP($A227,#REF!,MATCH($A$4,#REF!,0)+3,0)</f>
        <v>#REF!</v>
      </c>
      <c r="G227" s="3"/>
      <c r="H227" s="77"/>
      <c r="I227" s="77"/>
      <c r="J227" s="77"/>
      <c r="K227" s="77"/>
      <c r="L227" s="4"/>
      <c r="M227" s="41"/>
      <c r="N227" s="10"/>
      <c r="O227" s="22" t="e">
        <f t="shared" si="33"/>
        <v>#REF!</v>
      </c>
    </row>
    <row r="228" spans="1:15" x14ac:dyDescent="0.25">
      <c r="A228" s="53" t="s">
        <v>120</v>
      </c>
      <c r="B228" s="180" t="s">
        <v>92</v>
      </c>
      <c r="C228" s="179" t="e">
        <f>-VLOOKUP($A228,#REF!,MATCH($A$4,#REF!,0),0)</f>
        <v>#REF!</v>
      </c>
      <c r="D228" s="179" t="e">
        <f>-VLOOKUP($A228,#REF!,MATCH($A$4,#REF!,0)+1,0)</f>
        <v>#REF!</v>
      </c>
      <c r="E228" s="179" t="e">
        <f>-VLOOKUP($A228,#REF!,MATCH($A$4,#REF!,0)+2,0)</f>
        <v>#REF!</v>
      </c>
      <c r="F228" s="179" t="e">
        <f>-VLOOKUP($A228,#REF!,MATCH($A$4,#REF!,0)+3,0)</f>
        <v>#REF!</v>
      </c>
      <c r="G228" s="3"/>
      <c r="H228" s="77"/>
      <c r="I228" s="77"/>
      <c r="J228" s="77"/>
      <c r="K228" s="77"/>
      <c r="L228" s="4"/>
      <c r="M228" s="41"/>
      <c r="N228" s="10"/>
      <c r="O228" s="22" t="e">
        <f t="shared" si="33"/>
        <v>#REF!</v>
      </c>
    </row>
    <row r="229" spans="1:15" x14ac:dyDescent="0.25">
      <c r="A229" s="53" t="s">
        <v>121</v>
      </c>
      <c r="B229" s="180" t="s">
        <v>39</v>
      </c>
      <c r="C229" s="179" t="e">
        <f>-VLOOKUP($A229,#REF!,MATCH($A$4,#REF!,0),0)</f>
        <v>#REF!</v>
      </c>
      <c r="D229" s="179" t="e">
        <f>-VLOOKUP($A229,#REF!,MATCH($A$4,#REF!,0)+1,0)</f>
        <v>#REF!</v>
      </c>
      <c r="E229" s="179" t="e">
        <f>-VLOOKUP($A229,#REF!,MATCH($A$4,#REF!,0)+2,0)</f>
        <v>#REF!</v>
      </c>
      <c r="F229" s="179" t="e">
        <f>-VLOOKUP($A229,#REF!,MATCH($A$4,#REF!,0)+3,0)</f>
        <v>#REF!</v>
      </c>
      <c r="G229" s="3"/>
      <c r="H229" s="77"/>
      <c r="I229" s="77"/>
      <c r="J229" s="77"/>
      <c r="K229" s="77"/>
      <c r="L229" s="4"/>
      <c r="M229" s="41"/>
      <c r="N229" s="10"/>
      <c r="O229" s="22" t="e">
        <f t="shared" si="33"/>
        <v>#REF!</v>
      </c>
    </row>
    <row r="230" spans="1:15" x14ac:dyDescent="0.25">
      <c r="A230" s="53" t="s">
        <v>122</v>
      </c>
      <c r="B230" s="181" t="s">
        <v>222</v>
      </c>
      <c r="C230" s="182" t="e">
        <f>SUM(C226:C229)</f>
        <v>#REF!</v>
      </c>
      <c r="D230" s="182" t="e">
        <f t="shared" ref="D230:F230" si="42">SUM(D226:D229)</f>
        <v>#REF!</v>
      </c>
      <c r="E230" s="182" t="e">
        <f t="shared" si="42"/>
        <v>#REF!</v>
      </c>
      <c r="F230" s="182" t="e">
        <f t="shared" si="42"/>
        <v>#REF!</v>
      </c>
      <c r="G230" s="3"/>
      <c r="H230" s="136" t="e">
        <f>-VLOOKUP($A230,#REF!,MATCH($A$4,#REF!,0),0)-C230</f>
        <v>#REF!</v>
      </c>
      <c r="I230" s="136" t="e">
        <f>-VLOOKUP($A230,#REF!,MATCH($A$4,#REF!,0)+1,0)-D230</f>
        <v>#REF!</v>
      </c>
      <c r="J230" s="136" t="e">
        <f>-VLOOKUP($A230,#REF!,MATCH($A$4,#REF!,0)+2,0)-E230</f>
        <v>#REF!</v>
      </c>
      <c r="K230" s="136" t="e">
        <f>-VLOOKUP($A230,#REF!,MATCH($A$4,#REF!,0)+3,0)-F230</f>
        <v>#REF!</v>
      </c>
      <c r="L230" s="4"/>
      <c r="M230" s="31"/>
      <c r="N230" s="10"/>
      <c r="O230" s="27" t="e">
        <f t="shared" si="33"/>
        <v>#REF!</v>
      </c>
    </row>
    <row r="231" spans="1:15" ht="15.75" thickBot="1" x14ac:dyDescent="0.3">
      <c r="A231" s="53" t="s">
        <v>123</v>
      </c>
      <c r="B231" s="188" t="s">
        <v>94</v>
      </c>
      <c r="C231" s="185" t="e">
        <f>C223-C230</f>
        <v>#REF!</v>
      </c>
      <c r="D231" s="185" t="e">
        <f t="shared" ref="D231:F231" si="43">D223-D230</f>
        <v>#REF!</v>
      </c>
      <c r="E231" s="185" t="e">
        <f t="shared" si="43"/>
        <v>#REF!</v>
      </c>
      <c r="F231" s="185" t="e">
        <f t="shared" si="43"/>
        <v>#REF!</v>
      </c>
      <c r="G231" s="3"/>
      <c r="H231" s="137" t="e">
        <f>VLOOKUP($A231,#REF!,MATCH($A$4,#REF!,0),0)-C231</f>
        <v>#REF!</v>
      </c>
      <c r="I231" s="137" t="e">
        <f>VLOOKUP($A231,#REF!,MATCH($A$4,#REF!,0)+1,0)-D231</f>
        <v>#REF!</v>
      </c>
      <c r="J231" s="137" t="e">
        <f>VLOOKUP($A231,#REF!,MATCH($A$4,#REF!,0)+2,0)-E231</f>
        <v>#REF!</v>
      </c>
      <c r="K231" s="137" t="e">
        <f>VLOOKUP($A231,#REF!,MATCH($A$4,#REF!,0)+3,0)-F231</f>
        <v>#REF!</v>
      </c>
      <c r="L231" s="4"/>
      <c r="M231" s="128"/>
      <c r="N231" s="10"/>
      <c r="O231" s="36" t="e">
        <f t="shared" si="33"/>
        <v>#REF!</v>
      </c>
    </row>
    <row r="232" spans="1:15" x14ac:dyDescent="0.25">
      <c r="B232" s="3"/>
      <c r="C232" s="3"/>
      <c r="D232" s="3"/>
      <c r="E232" s="3"/>
      <c r="F232" s="3"/>
      <c r="G232" s="3"/>
    </row>
    <row r="233" spans="1:15" x14ac:dyDescent="0.25">
      <c r="B233" s="3"/>
      <c r="C233" s="3"/>
      <c r="D233" s="3"/>
      <c r="E233" s="3"/>
      <c r="F233" s="3"/>
      <c r="G233" s="3"/>
    </row>
    <row r="234" spans="1:15" x14ac:dyDescent="0.25">
      <c r="B234" s="3"/>
      <c r="C234" s="3"/>
      <c r="D234" s="3"/>
      <c r="E234" s="3"/>
      <c r="F234" s="3"/>
      <c r="G234" s="3"/>
    </row>
    <row r="235" spans="1:15" x14ac:dyDescent="0.25">
      <c r="B235" s="554" t="s">
        <v>42</v>
      </c>
      <c r="C235" s="554"/>
      <c r="D235" s="554"/>
      <c r="E235" s="554"/>
      <c r="F235" s="554"/>
      <c r="G235" s="3"/>
    </row>
    <row r="236" spans="1:15" x14ac:dyDescent="0.25">
      <c r="B236" s="9" t="s">
        <v>43</v>
      </c>
      <c r="C236" s="9"/>
      <c r="D236" s="9"/>
      <c r="E236" s="9"/>
      <c r="F236" s="9"/>
      <c r="G236" s="3"/>
    </row>
    <row r="237" spans="1:15" x14ac:dyDescent="0.25">
      <c r="B237" s="141"/>
      <c r="C237" s="141"/>
      <c r="D237" s="141"/>
      <c r="E237" s="141"/>
      <c r="F237" s="141"/>
      <c r="G237" s="3"/>
    </row>
    <row r="238" spans="1:15" x14ac:dyDescent="0.25">
      <c r="B238" s="3"/>
      <c r="C238" s="3"/>
      <c r="D238" s="3"/>
      <c r="E238" s="3"/>
      <c r="F238" s="3"/>
      <c r="G238" s="3"/>
    </row>
    <row r="239" spans="1:15" x14ac:dyDescent="0.25">
      <c r="B239" s="3"/>
      <c r="C239" s="3"/>
      <c r="D239" s="3"/>
      <c r="E239" s="3"/>
      <c r="F239" s="3"/>
      <c r="G239" s="3"/>
    </row>
  </sheetData>
  <customSheetViews>
    <customSheetView guid="{F6B49FAF-203A-426E-B1C9-32AE11D2EFF1}" scale="70" showGridLines="0" fitToPage="1" hiddenRows="1" state="hidden" topLeftCell="A112">
      <selection activeCell="A118" sqref="A118:XFD118"/>
      <pageMargins left="0.7" right="0.7" top="0.75" bottom="0.75" header="0.3" footer="0.3"/>
      <pageSetup scale="19" orientation="portrait" horizontalDpi="200" verticalDpi="200" r:id="rId1"/>
      <headerFooter>
        <oddFooter>&amp;L&amp;"arial,Bold"&amp;10&amp;K3F3F3FUnclassified</oddFooter>
        <evenFooter>&amp;L&amp;"arial,Bold"&amp;10&amp;K3F3F3FUnclassified</evenFooter>
        <firstFooter>&amp;L&amp;"arial,Bold"&amp;10&amp;K3F3F3FUnclassified</firstFooter>
      </headerFooter>
    </customSheetView>
    <customSheetView guid="{EE1B9ABB-D7B1-405E-A356-6F285B44F46A}" scale="70" showGridLines="0" fitToPage="1" hiddenRows="1" state="hidden" topLeftCell="A112">
      <selection activeCell="A118" sqref="A118:XFD118"/>
      <pageMargins left="0.7" right="0.7" top="0.75" bottom="0.75" header="0.3" footer="0.3"/>
      <pageSetup scale="19" orientation="portrait" horizontalDpi="200" verticalDpi="200" r:id="rId2"/>
      <headerFooter>
        <oddFooter>&amp;L&amp;"arial,Bold"&amp;10&amp;K3F3F3FUnclassified</oddFooter>
        <evenFooter>&amp;L&amp;"arial,Bold"&amp;10&amp;K3F3F3FUnclassified</evenFooter>
        <firstFooter>&amp;L&amp;"arial,Bold"&amp;10&amp;K3F3F3FUnclassified</firstFooter>
      </headerFooter>
    </customSheetView>
    <customSheetView guid="{1E22793F-7D54-4538-BCC1-F3E3EFE1C9A8}" scale="70" showGridLines="0" fitToPage="1" hiddenRows="1" state="hidden" topLeftCell="A112">
      <selection activeCell="A118" sqref="A118:XFD118"/>
      <pageMargins left="0.7" right="0.7" top="0.75" bottom="0.75" header="0.3" footer="0.3"/>
      <pageSetup scale="19" orientation="portrait" horizontalDpi="200" verticalDpi="200" r:id="rId3"/>
      <headerFooter>
        <oddFooter>&amp;L&amp;"arial,Bold"&amp;10&amp;K3F3F3FUnclassified</oddFooter>
        <evenFooter>&amp;L&amp;"arial,Bold"&amp;10&amp;K3F3F3FUnclassified</evenFooter>
        <firstFooter>&amp;L&amp;"arial,Bold"&amp;10&amp;K3F3F3FUnclassified</firstFooter>
      </headerFooter>
    </customSheetView>
  </customSheetViews>
  <mergeCells count="12">
    <mergeCell ref="B235:F235"/>
    <mergeCell ref="B5:F5"/>
    <mergeCell ref="H5:K6"/>
    <mergeCell ref="B6:F6"/>
    <mergeCell ref="B45:F45"/>
    <mergeCell ref="B53:F53"/>
    <mergeCell ref="B54:F54"/>
    <mergeCell ref="B91:F91"/>
    <mergeCell ref="B144:F144"/>
    <mergeCell ref="B155:G155"/>
    <mergeCell ref="B178:F178"/>
    <mergeCell ref="B179:F179"/>
  </mergeCells>
  <phoneticPr fontId="32" type="noConversion"/>
  <dataValidations count="1">
    <dataValidation type="list" allowBlank="1" showInputMessage="1" showErrorMessage="1" sqref="A2" xr:uid="{00000000-0002-0000-0900-000000000000}">
      <formula1>#REF!</formula1>
    </dataValidation>
  </dataValidations>
  <pageMargins left="0.7" right="0.7" top="0.75" bottom="0.75" header="0.3" footer="0.3"/>
  <pageSetup scale="19" orientation="portrait" horizontalDpi="200" verticalDpi="200" r:id="rId4"/>
  <headerFooter>
    <oddFooter>&amp;L&amp;"arial,Bold"&amp;10&amp;K3F3F3FUnclassified</oddFooter>
    <evenFooter>&amp;L&amp;"arial,Bold"&amp;10&amp;K3F3F3FUnclassified</evenFooter>
    <firstFooter>&amp;L&amp;"arial,Bold"&amp;10&amp;K3F3F3FUnclassified</first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published="0" codeName="Sheet11">
    <tabColor rgb="FF92D050"/>
    <pageSetUpPr fitToPage="1"/>
  </sheetPr>
  <dimension ref="A1:T239"/>
  <sheetViews>
    <sheetView showGridLines="0" topLeftCell="A160" zoomScale="55" zoomScaleNormal="55" zoomScaleSheetLayoutView="25" zoomScalePageLayoutView="55" workbookViewId="0">
      <selection activeCell="A118" sqref="A118:XFD118"/>
    </sheetView>
  </sheetViews>
  <sheetFormatPr defaultColWidth="8.85546875" defaultRowHeight="15" outlineLevelCol="1" x14ac:dyDescent="0.25"/>
  <cols>
    <col min="1" max="1" width="64.140625" style="53" customWidth="1" outlineLevel="1"/>
    <col min="2" max="2" width="60.42578125" bestFit="1" customWidth="1"/>
    <col min="3" max="3" width="18.42578125" bestFit="1" customWidth="1"/>
    <col min="4" max="4" width="10" bestFit="1" customWidth="1"/>
    <col min="5" max="5" width="10.28515625" bestFit="1" customWidth="1"/>
    <col min="6" max="6" width="10" bestFit="1" customWidth="1"/>
    <col min="7" max="7" width="10.140625" customWidth="1"/>
    <col min="8" max="8" width="9.140625" customWidth="1"/>
    <col min="9" max="9" width="9" customWidth="1"/>
    <col min="10" max="10" width="8.42578125" customWidth="1"/>
    <col min="11" max="11" width="10.7109375" customWidth="1"/>
    <col min="13" max="13" width="11.7109375" bestFit="1" customWidth="1"/>
    <col min="14" max="14" width="8.42578125" customWidth="1"/>
  </cols>
  <sheetData>
    <row r="1" spans="1:17" x14ac:dyDescent="0.25">
      <c r="A1" s="151" t="s">
        <v>255</v>
      </c>
      <c r="B1" s="3"/>
      <c r="C1" s="3"/>
      <c r="D1" s="3"/>
      <c r="E1" s="3"/>
      <c r="F1" s="3"/>
      <c r="G1" s="3"/>
    </row>
    <row r="2" spans="1:17" x14ac:dyDescent="0.25">
      <c r="A2" s="148" t="s">
        <v>190</v>
      </c>
      <c r="B2" s="1" t="s">
        <v>247</v>
      </c>
      <c r="C2" s="2"/>
      <c r="D2" s="2"/>
      <c r="E2" s="2"/>
      <c r="F2" s="2"/>
      <c r="G2" s="3"/>
      <c r="H2" s="4"/>
      <c r="I2" s="4"/>
      <c r="J2" s="4"/>
      <c r="K2" s="4"/>
      <c r="L2" s="5"/>
      <c r="M2" s="5"/>
      <c r="N2" s="6"/>
      <c r="O2" s="5"/>
    </row>
    <row r="3" spans="1:17" x14ac:dyDescent="0.25">
      <c r="A3" s="151" t="s">
        <v>253</v>
      </c>
      <c r="B3" s="1"/>
      <c r="C3" s="2"/>
      <c r="D3" s="2"/>
      <c r="E3" s="2"/>
      <c r="F3" s="2"/>
      <c r="G3" s="3"/>
      <c r="H3" s="4"/>
      <c r="I3" s="4"/>
      <c r="J3" s="4"/>
      <c r="K3" s="4"/>
      <c r="L3" s="5"/>
      <c r="M3" s="5"/>
      <c r="N3" s="6"/>
      <c r="O3" s="5"/>
    </row>
    <row r="4" spans="1:17" x14ac:dyDescent="0.25">
      <c r="A4" s="161" t="e">
        <f>VLOOKUP($A$2,#REF!,2,0)</f>
        <v>#REF!</v>
      </c>
      <c r="B4" s="2"/>
      <c r="C4" s="2"/>
      <c r="D4" s="2"/>
      <c r="E4" s="2"/>
      <c r="F4" s="2"/>
      <c r="G4" s="3"/>
      <c r="H4" s="4"/>
      <c r="I4" s="4"/>
      <c r="J4" s="4"/>
      <c r="K4" s="4"/>
      <c r="L4" s="4"/>
      <c r="M4" s="7" t="s">
        <v>104</v>
      </c>
      <c r="N4" s="8"/>
      <c r="O4" s="4"/>
    </row>
    <row r="5" spans="1:17" ht="14.45" customHeight="1" x14ac:dyDescent="0.25">
      <c r="B5" s="555" t="s">
        <v>105</v>
      </c>
      <c r="C5" s="555"/>
      <c r="D5" s="555"/>
      <c r="E5" s="555"/>
      <c r="F5" s="555"/>
      <c r="G5" s="3"/>
      <c r="H5" s="556" t="s">
        <v>106</v>
      </c>
      <c r="I5" s="556"/>
      <c r="J5" s="556"/>
      <c r="K5" s="556"/>
      <c r="L5" s="4"/>
      <c r="M5" s="7" t="s">
        <v>246</v>
      </c>
      <c r="N5" s="8"/>
      <c r="O5" s="9" t="s">
        <v>107</v>
      </c>
    </row>
    <row r="6" spans="1:17" x14ac:dyDescent="0.25">
      <c r="B6" s="552" t="s">
        <v>0</v>
      </c>
      <c r="C6" s="552"/>
      <c r="D6" s="552"/>
      <c r="E6" s="552"/>
      <c r="F6" s="552"/>
      <c r="G6" s="3"/>
      <c r="H6" s="557"/>
      <c r="I6" s="557"/>
      <c r="J6" s="557"/>
      <c r="K6" s="557"/>
      <c r="L6" s="4"/>
      <c r="M6" s="7"/>
      <c r="N6" s="10"/>
      <c r="O6" s="9" t="s">
        <v>1</v>
      </c>
    </row>
    <row r="7" spans="1:17" x14ac:dyDescent="0.25">
      <c r="B7" s="190" t="s">
        <v>2</v>
      </c>
      <c r="C7" s="197" t="s">
        <v>3</v>
      </c>
      <c r="D7" s="197" t="s">
        <v>4</v>
      </c>
      <c r="E7" s="197" t="s">
        <v>4</v>
      </c>
      <c r="F7" s="197" t="s">
        <v>5</v>
      </c>
      <c r="G7" s="3"/>
      <c r="H7" s="58" t="s">
        <v>3</v>
      </c>
      <c r="I7" s="58" t="s">
        <v>4</v>
      </c>
      <c r="J7" s="58" t="s">
        <v>4</v>
      </c>
      <c r="K7" s="58" t="s">
        <v>5</v>
      </c>
      <c r="L7" s="4"/>
      <c r="M7" s="86" t="s">
        <v>4</v>
      </c>
      <c r="N7" s="12"/>
      <c r="O7" s="88" t="s">
        <v>4</v>
      </c>
    </row>
    <row r="8" spans="1:17" x14ac:dyDescent="0.25">
      <c r="B8" s="174" t="s">
        <v>2</v>
      </c>
      <c r="C8" s="175" t="s">
        <v>6</v>
      </c>
      <c r="D8" s="175" t="s">
        <v>7</v>
      </c>
      <c r="E8" s="175" t="s">
        <v>8</v>
      </c>
      <c r="F8" s="175" t="s">
        <v>7</v>
      </c>
      <c r="G8" s="3"/>
      <c r="H8" s="147" t="s">
        <v>6</v>
      </c>
      <c r="I8" s="147" t="s">
        <v>7</v>
      </c>
      <c r="J8" s="147" t="s">
        <v>8</v>
      </c>
      <c r="K8" s="147" t="s">
        <v>7</v>
      </c>
      <c r="L8" s="4"/>
      <c r="M8" s="90" t="s">
        <v>7</v>
      </c>
      <c r="N8" s="15"/>
      <c r="O8" s="91" t="s">
        <v>7</v>
      </c>
    </row>
    <row r="9" spans="1:17" x14ac:dyDescent="0.25">
      <c r="B9" s="198" t="s">
        <v>9</v>
      </c>
      <c r="C9" s="199" t="s">
        <v>2</v>
      </c>
      <c r="D9" s="199" t="s">
        <v>2</v>
      </c>
      <c r="E9" s="199" t="s">
        <v>2</v>
      </c>
      <c r="F9" s="199" t="s">
        <v>2</v>
      </c>
      <c r="G9" s="3"/>
      <c r="H9" s="17"/>
      <c r="I9" s="17"/>
      <c r="J9" s="17"/>
      <c r="K9" s="17"/>
      <c r="L9" s="4"/>
      <c r="M9" s="18"/>
      <c r="N9" s="15"/>
      <c r="O9" s="19"/>
    </row>
    <row r="10" spans="1:17" ht="17.100000000000001" customHeight="1" x14ac:dyDescent="0.25">
      <c r="B10" s="198" t="s">
        <v>10</v>
      </c>
      <c r="C10" s="199" t="s">
        <v>2</v>
      </c>
      <c r="D10" s="199" t="s">
        <v>2</v>
      </c>
      <c r="E10" s="199" t="s">
        <v>2</v>
      </c>
      <c r="F10" s="199" t="s">
        <v>2</v>
      </c>
      <c r="G10" s="3"/>
      <c r="H10" s="17"/>
      <c r="I10" s="17"/>
      <c r="J10" s="17"/>
      <c r="K10" s="17"/>
      <c r="L10" s="4"/>
      <c r="M10" s="18"/>
      <c r="N10" s="15"/>
      <c r="O10" s="19"/>
    </row>
    <row r="11" spans="1:17" x14ac:dyDescent="0.25">
      <c r="A11" s="53" t="s">
        <v>44</v>
      </c>
      <c r="B11" s="178" t="s">
        <v>11</v>
      </c>
      <c r="C11" s="179" t="e">
        <f>-VLOOKUP($A11,#REF!,MATCH($A$2,#REF!,0),0)</f>
        <v>#REF!</v>
      </c>
      <c r="D11" s="179" t="e">
        <f>-VLOOKUP($A11,#REF!,MATCH($A$2,#REF!,0)+1,0)</f>
        <v>#REF!</v>
      </c>
      <c r="E11" s="179" t="e">
        <f>-VLOOKUP($A11,#REF!,MATCH($A$2,#REF!,0)+2,0)</f>
        <v>#REF!</v>
      </c>
      <c r="F11" s="179" t="e">
        <f>-VLOOKUP($A11,#REF!,MATCH($A$2,#REF!,0)+3,0)</f>
        <v>#REF!</v>
      </c>
      <c r="G11" s="3"/>
      <c r="H11" s="20"/>
      <c r="I11" s="20"/>
      <c r="J11" s="20"/>
      <c r="K11" s="20"/>
      <c r="L11" s="4"/>
      <c r="M11" s="21"/>
      <c r="N11" s="10"/>
      <c r="O11" s="22" t="e">
        <f>D11-M11</f>
        <v>#REF!</v>
      </c>
    </row>
    <row r="12" spans="1:17" x14ac:dyDescent="0.25">
      <c r="A12" s="53" t="s">
        <v>45</v>
      </c>
      <c r="B12" s="178" t="s">
        <v>12</v>
      </c>
      <c r="C12" s="179" t="e">
        <f>-VLOOKUP($A12,#REF!,MATCH($A$2,#REF!,0),0)</f>
        <v>#REF!</v>
      </c>
      <c r="D12" s="179" t="e">
        <f>-VLOOKUP($A12,#REF!,MATCH($A$2,#REF!,0)+1,0)</f>
        <v>#REF!</v>
      </c>
      <c r="E12" s="179" t="e">
        <f>-VLOOKUP($A12,#REF!,MATCH($A$2,#REF!,0)+2,0)</f>
        <v>#REF!</v>
      </c>
      <c r="F12" s="179" t="e">
        <f>-VLOOKUP($A12,#REF!,MATCH($A$2,#REF!,0)+3,0)</f>
        <v>#REF!</v>
      </c>
      <c r="G12" s="3"/>
      <c r="H12" s="20"/>
      <c r="I12" s="20"/>
      <c r="J12" s="20"/>
      <c r="K12" s="20"/>
      <c r="L12" s="4"/>
      <c r="M12" s="21"/>
      <c r="N12" s="10"/>
      <c r="O12" s="22" t="e">
        <f t="shared" ref="O12:O16" si="0">D12-M12</f>
        <v>#REF!</v>
      </c>
    </row>
    <row r="13" spans="1:17" x14ac:dyDescent="0.25">
      <c r="A13" s="53" t="s">
        <v>46</v>
      </c>
      <c r="B13" s="178" t="s">
        <v>13</v>
      </c>
      <c r="C13" s="179" t="e">
        <f>-VLOOKUP($A13,#REF!,MATCH($A$2,#REF!,0),0)</f>
        <v>#REF!</v>
      </c>
      <c r="D13" s="179" t="e">
        <f>-VLOOKUP($A13,#REF!,MATCH($A$2,#REF!,0)+1,0)</f>
        <v>#REF!</v>
      </c>
      <c r="E13" s="179" t="e">
        <f>-VLOOKUP($A13,#REF!,MATCH($A$2,#REF!,0)+2,0)</f>
        <v>#REF!</v>
      </c>
      <c r="F13" s="179" t="e">
        <f>-VLOOKUP($A13,#REF!,MATCH($A$2,#REF!,0)+3,0)</f>
        <v>#REF!</v>
      </c>
      <c r="G13" s="3"/>
      <c r="H13" s="20"/>
      <c r="I13" s="20"/>
      <c r="J13" s="20"/>
      <c r="K13" s="20"/>
      <c r="L13" s="4"/>
      <c r="M13" s="21"/>
      <c r="N13" s="10"/>
      <c r="O13" s="22" t="e">
        <f t="shared" si="0"/>
        <v>#REF!</v>
      </c>
    </row>
    <row r="14" spans="1:17" x14ac:dyDescent="0.25">
      <c r="A14" s="53" t="s">
        <v>47</v>
      </c>
      <c r="B14" s="178" t="s">
        <v>14</v>
      </c>
      <c r="C14" s="179" t="e">
        <f>-VLOOKUP($A14,#REF!,MATCH($A$2,#REF!,0),0)</f>
        <v>#REF!</v>
      </c>
      <c r="D14" s="179" t="e">
        <f>-VLOOKUP($A14,#REF!,MATCH($A$2,#REF!,0)+1,0)</f>
        <v>#REF!</v>
      </c>
      <c r="E14" s="179" t="e">
        <f>-VLOOKUP($A14,#REF!,MATCH($A$2,#REF!,0)+2,0)</f>
        <v>#REF!</v>
      </c>
      <c r="F14" s="179" t="e">
        <f>-VLOOKUP($A14,#REF!,MATCH($A$2,#REF!,0)+3,0)</f>
        <v>#REF!</v>
      </c>
      <c r="G14" s="3"/>
      <c r="H14" s="20"/>
      <c r="I14" s="20"/>
      <c r="J14" s="20"/>
      <c r="K14" s="20"/>
      <c r="L14" s="4"/>
      <c r="M14" s="21"/>
      <c r="N14" s="10"/>
      <c r="O14" s="22" t="e">
        <f t="shared" si="0"/>
        <v>#REF!</v>
      </c>
    </row>
    <row r="15" spans="1:17" x14ac:dyDescent="0.25">
      <c r="A15" s="53" t="s">
        <v>48</v>
      </c>
      <c r="B15" s="178" t="s">
        <v>15</v>
      </c>
      <c r="C15" s="179" t="e">
        <f>-VLOOKUP($A15,#REF!,MATCH($A$2,#REF!,0),0)</f>
        <v>#REF!</v>
      </c>
      <c r="D15" s="179" t="e">
        <f>-VLOOKUP($A15,#REF!,MATCH($A$2,#REF!,0)+1,0)</f>
        <v>#REF!</v>
      </c>
      <c r="E15" s="179" t="e">
        <f>-VLOOKUP($A15,#REF!,MATCH($A$2,#REF!,0)+2,0)</f>
        <v>#REF!</v>
      </c>
      <c r="F15" s="179" t="e">
        <f>-VLOOKUP($A15,#REF!,MATCH($A$2,#REF!,0)+3,0)</f>
        <v>#REF!</v>
      </c>
      <c r="G15" s="3"/>
      <c r="H15" s="20"/>
      <c r="I15" s="20"/>
      <c r="J15" s="20"/>
      <c r="K15" s="20"/>
      <c r="L15" s="4"/>
      <c r="M15" s="21"/>
      <c r="N15" s="10"/>
      <c r="O15" s="22" t="e">
        <f t="shared" si="0"/>
        <v>#REF!</v>
      </c>
    </row>
    <row r="16" spans="1:17" x14ac:dyDescent="0.25">
      <c r="A16" s="53" t="s">
        <v>49</v>
      </c>
      <c r="B16" s="178" t="s">
        <v>16</v>
      </c>
      <c r="C16" s="179" t="e">
        <f>-VLOOKUP($A16,#REF!,MATCH($A$2,#REF!,0),0)</f>
        <v>#REF!</v>
      </c>
      <c r="D16" s="179" t="e">
        <f>-VLOOKUP($A16,#REF!,MATCH($A$2,#REF!,0)+1,0)</f>
        <v>#REF!</v>
      </c>
      <c r="E16" s="179" t="e">
        <f>-VLOOKUP($A16,#REF!,MATCH($A$2,#REF!,0)+2,0)</f>
        <v>#REF!</v>
      </c>
      <c r="F16" s="179" t="e">
        <f>-VLOOKUP($A16,#REF!,MATCH($A$2,#REF!,0)+3,0)</f>
        <v>#REF!</v>
      </c>
      <c r="G16" s="3"/>
      <c r="H16" s="20"/>
      <c r="I16" s="20"/>
      <c r="J16" s="20"/>
      <c r="K16" s="20"/>
      <c r="L16" s="4"/>
      <c r="M16" s="21"/>
      <c r="N16" s="10"/>
      <c r="O16" s="22" t="e">
        <f t="shared" si="0"/>
        <v>#REF!</v>
      </c>
      <c r="Q16" s="149"/>
    </row>
    <row r="17" spans="1:15" x14ac:dyDescent="0.25">
      <c r="A17" s="53" t="s">
        <v>50</v>
      </c>
      <c r="B17" s="178" t="s">
        <v>17</v>
      </c>
      <c r="C17" s="179" t="e">
        <f>-VLOOKUP($A17,#REF!,MATCH($A$2,#REF!,0),0)</f>
        <v>#REF!</v>
      </c>
      <c r="D17" s="179" t="e">
        <f>-VLOOKUP($A17,#REF!,MATCH($A$2,#REF!,0)+1,0)</f>
        <v>#REF!</v>
      </c>
      <c r="E17" s="179" t="e">
        <f>-VLOOKUP($A17,#REF!,MATCH($A$2,#REF!,0)+2,0)</f>
        <v>#REF!</v>
      </c>
      <c r="F17" s="179" t="e">
        <f>-VLOOKUP($A17,#REF!,MATCH($A$2,#REF!,0)+3,0)</f>
        <v>#REF!</v>
      </c>
      <c r="G17" s="3"/>
      <c r="H17" s="23"/>
      <c r="I17" s="23"/>
      <c r="J17" s="23"/>
      <c r="K17" s="23"/>
      <c r="L17" s="4"/>
      <c r="M17" s="21"/>
      <c r="N17" s="10"/>
      <c r="O17" s="22" t="e">
        <f>D17-M17</f>
        <v>#REF!</v>
      </c>
    </row>
    <row r="18" spans="1:15" x14ac:dyDescent="0.25">
      <c r="A18" s="53" t="s">
        <v>51</v>
      </c>
      <c r="B18" s="192" t="s">
        <v>18</v>
      </c>
      <c r="C18" s="194" t="e">
        <f>SUM(C11:C17)</f>
        <v>#REF!</v>
      </c>
      <c r="D18" s="194" t="e">
        <f t="shared" ref="D18:F18" si="1">SUM(D11:D17)</f>
        <v>#REF!</v>
      </c>
      <c r="E18" s="194" t="e">
        <f t="shared" si="1"/>
        <v>#REF!</v>
      </c>
      <c r="F18" s="194" t="e">
        <f t="shared" si="1"/>
        <v>#REF!</v>
      </c>
      <c r="G18" s="3"/>
      <c r="H18" s="155" t="e">
        <f>-VLOOKUP($A18,#REF!,MATCH($A$2,#REF!,0),0)-C18</f>
        <v>#REF!</v>
      </c>
      <c r="I18" s="155" t="e">
        <f>-VLOOKUP($A18,#REF!,MATCH($A$2,#REF!,0)+1,0)-D18</f>
        <v>#REF!</v>
      </c>
      <c r="J18" s="155" t="e">
        <f>-VLOOKUP($A18,#REF!,MATCH($A$2,#REF!,0)+2,0)-E18</f>
        <v>#REF!</v>
      </c>
      <c r="K18" s="155" t="e">
        <f>-VLOOKUP($A18,#REF!,MATCH($A$2,#REF!,0)+3,0)-F18</f>
        <v>#REF!</v>
      </c>
      <c r="L18" s="4"/>
      <c r="M18" s="25"/>
      <c r="N18" s="26"/>
      <c r="O18" s="150" t="e">
        <f>D18-M18</f>
        <v>#REF!</v>
      </c>
    </row>
    <row r="19" spans="1:15" x14ac:dyDescent="0.25">
      <c r="B19" s="176" t="s">
        <v>19</v>
      </c>
      <c r="C19" s="179" t="s">
        <v>2</v>
      </c>
      <c r="D19" s="179" t="s">
        <v>2</v>
      </c>
      <c r="E19" s="179" t="s">
        <v>2</v>
      </c>
      <c r="F19" s="179" t="s">
        <v>2</v>
      </c>
      <c r="G19" s="3"/>
      <c r="H19" s="156"/>
      <c r="I19" s="156"/>
      <c r="J19" s="156"/>
      <c r="K19" s="156"/>
      <c r="L19" s="29"/>
      <c r="M19" s="30"/>
      <c r="N19" s="10"/>
      <c r="O19" s="22"/>
    </row>
    <row r="20" spans="1:15" x14ac:dyDescent="0.25">
      <c r="A20" s="53" t="s">
        <v>52</v>
      </c>
      <c r="B20" s="178" t="s">
        <v>20</v>
      </c>
      <c r="C20" s="179" t="e">
        <f>VLOOKUP($A20,#REF!,MATCH($A$2,#REF!,0),0)</f>
        <v>#REF!</v>
      </c>
      <c r="D20" s="179" t="e">
        <f>VLOOKUP($A20,#REF!,MATCH($A$2,#REF!,0)+1,0)</f>
        <v>#REF!</v>
      </c>
      <c r="E20" s="179" t="e">
        <f>VLOOKUP($A20,#REF!,MATCH($A$2,#REF!,0)+2,0)</f>
        <v>#REF!</v>
      </c>
      <c r="F20" s="179" t="e">
        <f>VLOOKUP($A20,#REF!,MATCH($A$2,#REF!,0)+3,0)</f>
        <v>#REF!</v>
      </c>
      <c r="G20" s="3"/>
      <c r="H20" s="156"/>
      <c r="I20" s="156"/>
      <c r="J20" s="156"/>
      <c r="K20" s="156"/>
      <c r="L20" s="4"/>
      <c r="M20" s="21"/>
      <c r="N20" s="10"/>
      <c r="O20" s="22" t="e">
        <f t="shared" ref="O20:O41" si="2">D20-M20</f>
        <v>#REF!</v>
      </c>
    </row>
    <row r="21" spans="1:15" x14ac:dyDescent="0.25">
      <c r="A21" s="53" t="s">
        <v>161</v>
      </c>
      <c r="B21" s="178" t="s">
        <v>21</v>
      </c>
      <c r="C21" s="179" t="e">
        <f>VLOOKUP($A21,#REF!,MATCH($A$2,#REF!,0),0)</f>
        <v>#REF!</v>
      </c>
      <c r="D21" s="179" t="e">
        <f>VLOOKUP($A21,#REF!,MATCH($A$2,#REF!,0)+1,0)</f>
        <v>#REF!</v>
      </c>
      <c r="E21" s="179" t="e">
        <f>VLOOKUP($A21,#REF!,MATCH($A$2,#REF!,0)+2,0)</f>
        <v>#REF!</v>
      </c>
      <c r="F21" s="179" t="e">
        <f>VLOOKUP($A21,#REF!,MATCH($A$2,#REF!,0)+3,0)</f>
        <v>#REF!</v>
      </c>
      <c r="G21" s="3"/>
      <c r="H21" s="156"/>
      <c r="I21" s="156"/>
      <c r="J21" s="156"/>
      <c r="K21" s="156"/>
      <c r="L21" s="4"/>
      <c r="M21" s="21"/>
      <c r="N21" s="10"/>
      <c r="O21" s="22" t="e">
        <f t="shared" si="2"/>
        <v>#REF!</v>
      </c>
    </row>
    <row r="22" spans="1:15" x14ac:dyDescent="0.25">
      <c r="A22" s="53" t="s">
        <v>162</v>
      </c>
      <c r="B22" s="178" t="s">
        <v>22</v>
      </c>
      <c r="C22" s="179" t="e">
        <f>VLOOKUP($A22,#REF!,MATCH($A$2,#REF!,0),0)</f>
        <v>#REF!</v>
      </c>
      <c r="D22" s="179" t="e">
        <f>VLOOKUP($A22,#REF!,MATCH($A$2,#REF!,0)+1,0)</f>
        <v>#REF!</v>
      </c>
      <c r="E22" s="179" t="e">
        <f>VLOOKUP($A22,#REF!,MATCH($A$2,#REF!,0)+2,0)</f>
        <v>#REF!</v>
      </c>
      <c r="F22" s="179" t="e">
        <f>VLOOKUP($A22,#REF!,MATCH($A$2,#REF!,0)+3,0)</f>
        <v>#REF!</v>
      </c>
      <c r="G22" s="3"/>
      <c r="H22" s="156"/>
      <c r="I22" s="156"/>
      <c r="J22" s="156"/>
      <c r="K22" s="156"/>
      <c r="L22" s="4"/>
      <c r="M22" s="21"/>
      <c r="N22" s="10"/>
      <c r="O22" s="22" t="e">
        <f t="shared" si="2"/>
        <v>#REF!</v>
      </c>
    </row>
    <row r="23" spans="1:15" x14ac:dyDescent="0.25">
      <c r="A23" s="53" t="s">
        <v>53</v>
      </c>
      <c r="B23" s="178" t="s">
        <v>23</v>
      </c>
      <c r="C23" s="179" t="e">
        <f>VLOOKUP($A23,#REF!,MATCH($A$2,#REF!,0),0)</f>
        <v>#REF!</v>
      </c>
      <c r="D23" s="179" t="e">
        <f>VLOOKUP($A23,#REF!,MATCH($A$2,#REF!,0)+1,0)</f>
        <v>#REF!</v>
      </c>
      <c r="E23" s="179" t="e">
        <f>VLOOKUP($A23,#REF!,MATCH($A$2,#REF!,0)+2,0)</f>
        <v>#REF!</v>
      </c>
      <c r="F23" s="179" t="e">
        <f>VLOOKUP($A23,#REF!,MATCH($A$2,#REF!,0)+3,0)</f>
        <v>#REF!</v>
      </c>
      <c r="G23" s="3"/>
      <c r="H23" s="156"/>
      <c r="I23" s="156"/>
      <c r="J23" s="156"/>
      <c r="K23" s="156"/>
      <c r="L23" s="4"/>
      <c r="M23" s="21"/>
      <c r="N23" s="10"/>
      <c r="O23" s="22" t="e">
        <f t="shared" si="2"/>
        <v>#REF!</v>
      </c>
    </row>
    <row r="24" spans="1:15" x14ac:dyDescent="0.25">
      <c r="A24" s="53" t="s">
        <v>54</v>
      </c>
      <c r="B24" s="178" t="s">
        <v>24</v>
      </c>
      <c r="C24" s="179" t="e">
        <f>VLOOKUP($A24,#REF!,MATCH($A$2,#REF!,0),0)</f>
        <v>#REF!</v>
      </c>
      <c r="D24" s="179" t="e">
        <f>VLOOKUP($A24,#REF!,MATCH($A$2,#REF!,0)+1,0)</f>
        <v>#REF!</v>
      </c>
      <c r="E24" s="179" t="e">
        <f>VLOOKUP($A24,#REF!,MATCH($A$2,#REF!,0)+2,0)</f>
        <v>#REF!</v>
      </c>
      <c r="F24" s="179" t="e">
        <f>VLOOKUP($A24,#REF!,MATCH($A$2,#REF!,0)+3,0)</f>
        <v>#REF!</v>
      </c>
      <c r="G24" s="3"/>
      <c r="H24" s="156"/>
      <c r="I24" s="156"/>
      <c r="J24" s="156"/>
      <c r="K24" s="156"/>
      <c r="L24" s="4"/>
      <c r="M24" s="21"/>
      <c r="N24" s="10"/>
      <c r="O24" s="22" t="e">
        <f t="shared" si="2"/>
        <v>#REF!</v>
      </c>
    </row>
    <row r="25" spans="1:15" x14ac:dyDescent="0.25">
      <c r="A25" s="53" t="s">
        <v>55</v>
      </c>
      <c r="B25" s="178" t="s">
        <v>25</v>
      </c>
      <c r="C25" s="179" t="e">
        <f>VLOOKUP($A25,#REF!,MATCH($A$2,#REF!,0),0)</f>
        <v>#REF!</v>
      </c>
      <c r="D25" s="179" t="e">
        <f>VLOOKUP($A25,#REF!,MATCH($A$2,#REF!,0)+1,0)</f>
        <v>#REF!</v>
      </c>
      <c r="E25" s="179" t="e">
        <f>VLOOKUP($A25,#REF!,MATCH($A$2,#REF!,0)+2,0)</f>
        <v>#REF!</v>
      </c>
      <c r="F25" s="179" t="e">
        <f>VLOOKUP($A25,#REF!,MATCH($A$2,#REF!,0)+3,0)</f>
        <v>#REF!</v>
      </c>
      <c r="G25" s="3"/>
      <c r="H25" s="156"/>
      <c r="I25" s="156"/>
      <c r="J25" s="156"/>
      <c r="K25" s="156"/>
      <c r="L25" s="4"/>
      <c r="M25" s="21"/>
      <c r="N25" s="10"/>
      <c r="O25" s="22" t="e">
        <f t="shared" si="2"/>
        <v>#REF!</v>
      </c>
    </row>
    <row r="26" spans="1:15" x14ac:dyDescent="0.25">
      <c r="A26" s="53" t="s">
        <v>56</v>
      </c>
      <c r="B26" s="181" t="s">
        <v>26</v>
      </c>
      <c r="C26" s="182" t="e">
        <f>SUM(C20:C25)</f>
        <v>#REF!</v>
      </c>
      <c r="D26" s="182" t="e">
        <f t="shared" ref="D26:F26" si="3">SUM(D20:D25)</f>
        <v>#REF!</v>
      </c>
      <c r="E26" s="182" t="e">
        <f t="shared" si="3"/>
        <v>#REF!</v>
      </c>
      <c r="F26" s="182" t="e">
        <f t="shared" si="3"/>
        <v>#REF!</v>
      </c>
      <c r="G26" s="3"/>
      <c r="H26" s="155" t="e">
        <f>VLOOKUP($A26,#REF!,MATCH($A$2,#REF!,0),0)-C26</f>
        <v>#REF!</v>
      </c>
      <c r="I26" s="155" t="e">
        <f>VLOOKUP($A26,#REF!,MATCH($A$2,#REF!,0)+1,0)-D26</f>
        <v>#REF!</v>
      </c>
      <c r="J26" s="155" t="e">
        <f>VLOOKUP($A26,#REF!,MATCH($A$2,#REF!,0)+2,0)-E26</f>
        <v>#REF!</v>
      </c>
      <c r="K26" s="155" t="e">
        <f>VLOOKUP($A26,#REF!,MATCH($A$2,#REF!,0)+3,0)-F26</f>
        <v>#REF!</v>
      </c>
      <c r="L26" s="4"/>
      <c r="M26" s="31"/>
      <c r="N26" s="10"/>
      <c r="O26" s="98" t="e">
        <f t="shared" si="2"/>
        <v>#REF!</v>
      </c>
    </row>
    <row r="27" spans="1:15" ht="15.75" thickBot="1" x14ac:dyDescent="0.3">
      <c r="A27" s="53" t="s">
        <v>57</v>
      </c>
      <c r="B27" s="188" t="s">
        <v>27</v>
      </c>
      <c r="C27" s="189" t="e">
        <f>C18-C26</f>
        <v>#REF!</v>
      </c>
      <c r="D27" s="189" t="e">
        <f t="shared" ref="D27:F27" si="4">D18-D26</f>
        <v>#REF!</v>
      </c>
      <c r="E27" s="189" t="e">
        <f t="shared" si="4"/>
        <v>#REF!</v>
      </c>
      <c r="F27" s="189" t="e">
        <f t="shared" si="4"/>
        <v>#REF!</v>
      </c>
      <c r="G27" s="3"/>
      <c r="H27" s="157" t="e">
        <f>-VLOOKUP($A27,#REF!,MATCH($A$2,#REF!,0),0)-C27</f>
        <v>#REF!</v>
      </c>
      <c r="I27" s="157" t="e">
        <f>-VLOOKUP($A27,#REF!,MATCH($A$2,#REF!,0)+1,0)-D27</f>
        <v>#REF!</v>
      </c>
      <c r="J27" s="157" t="e">
        <f>-VLOOKUP($A27,#REF!,MATCH($A$2,#REF!,0)+2,0)-E27</f>
        <v>#REF!</v>
      </c>
      <c r="K27" s="157" t="e">
        <f>-VLOOKUP($A27,#REF!,MATCH($A$2,#REF!,0)+3,0)-F27</f>
        <v>#REF!</v>
      </c>
      <c r="L27" s="4"/>
      <c r="M27" s="35"/>
      <c r="N27" s="26"/>
      <c r="O27" s="129" t="e">
        <f t="shared" si="2"/>
        <v>#REF!</v>
      </c>
    </row>
    <row r="28" spans="1:15" x14ac:dyDescent="0.25">
      <c r="B28" s="176" t="s">
        <v>28</v>
      </c>
      <c r="C28" s="200" t="s">
        <v>2</v>
      </c>
      <c r="D28" s="200" t="s">
        <v>2</v>
      </c>
      <c r="E28" s="200" t="s">
        <v>2</v>
      </c>
      <c r="F28" s="200" t="s">
        <v>2</v>
      </c>
      <c r="G28" s="3"/>
      <c r="H28" s="158"/>
      <c r="I28" s="158"/>
      <c r="J28" s="158"/>
      <c r="K28" s="158"/>
      <c r="L28" s="4"/>
      <c r="M28" s="38"/>
      <c r="N28" s="26"/>
      <c r="O28" s="22"/>
    </row>
    <row r="29" spans="1:15" x14ac:dyDescent="0.25">
      <c r="A29" s="53" t="s">
        <v>58</v>
      </c>
      <c r="B29" s="180" t="s">
        <v>29</v>
      </c>
      <c r="C29" s="179" t="e">
        <f>-VLOOKUP($A29,#REF!,MATCH($A$2,#REF!,0),0)</f>
        <v>#REF!</v>
      </c>
      <c r="D29" s="179" t="e">
        <f>-VLOOKUP($A29,#REF!,MATCH($A$2,#REF!,0)+1,0)</f>
        <v>#REF!</v>
      </c>
      <c r="E29" s="179" t="e">
        <f>-VLOOKUP($A29,#REF!,MATCH($A$2,#REF!,0)+2,0)</f>
        <v>#REF!</v>
      </c>
      <c r="F29" s="179" t="e">
        <f>-VLOOKUP($A29,#REF!,MATCH($A$2,#REF!,0)+3,0)</f>
        <v>#REF!</v>
      </c>
      <c r="G29" s="3"/>
      <c r="H29" s="158"/>
      <c r="I29" s="158"/>
      <c r="J29" s="158"/>
      <c r="K29" s="158"/>
      <c r="L29" s="39"/>
      <c r="M29" s="21"/>
      <c r="N29" s="26"/>
      <c r="O29" s="22" t="e">
        <f t="shared" si="2"/>
        <v>#REF!</v>
      </c>
    </row>
    <row r="30" spans="1:15" ht="25.5" x14ac:dyDescent="0.25">
      <c r="A30" s="53" t="s">
        <v>59</v>
      </c>
      <c r="B30" s="126" t="s">
        <v>30</v>
      </c>
      <c r="C30" s="179" t="e">
        <f>-VLOOKUP($A30,#REF!,MATCH($A$2,#REF!,0),0)</f>
        <v>#REF!</v>
      </c>
      <c r="D30" s="179" t="e">
        <f>-VLOOKUP($A30,#REF!,MATCH($A$2,#REF!,0)+1,0)</f>
        <v>#REF!</v>
      </c>
      <c r="E30" s="179" t="e">
        <f>-VLOOKUP($A30,#REF!,MATCH($A$2,#REF!,0)+2,0)</f>
        <v>#REF!</v>
      </c>
      <c r="F30" s="179" t="e">
        <f>-VLOOKUP($A30,#REF!,MATCH($A$2,#REF!,0)+3,0)</f>
        <v>#REF!</v>
      </c>
      <c r="G30" s="3"/>
      <c r="H30" s="158"/>
      <c r="I30" s="158"/>
      <c r="J30" s="158"/>
      <c r="K30" s="158"/>
      <c r="L30" s="39"/>
      <c r="M30" s="21"/>
      <c r="N30" s="26"/>
      <c r="O30" s="22" t="e">
        <f t="shared" si="2"/>
        <v>#REF!</v>
      </c>
    </row>
    <row r="31" spans="1:15" x14ac:dyDescent="0.25">
      <c r="A31" s="53" t="s">
        <v>60</v>
      </c>
      <c r="B31" s="180" t="s">
        <v>31</v>
      </c>
      <c r="C31" s="179" t="e">
        <f>-VLOOKUP($A31,#REF!,MATCH($A$2,#REF!,0),0)</f>
        <v>#REF!</v>
      </c>
      <c r="D31" s="179" t="e">
        <f>-VLOOKUP($A31,#REF!,MATCH($A$2,#REF!,0)+1,0)</f>
        <v>#REF!</v>
      </c>
      <c r="E31" s="179" t="e">
        <f>-VLOOKUP($A31,#REF!,MATCH($A$2,#REF!,0)+2,0)</f>
        <v>#REF!</v>
      </c>
      <c r="F31" s="179" t="e">
        <f>-VLOOKUP($A31,#REF!,MATCH($A$2,#REF!,0)+3,0)</f>
        <v>#REF!</v>
      </c>
      <c r="G31" s="3"/>
      <c r="H31" s="158"/>
      <c r="I31" s="158"/>
      <c r="J31" s="158"/>
      <c r="K31" s="158"/>
      <c r="L31" s="39"/>
      <c r="M31" s="21"/>
      <c r="N31" s="26"/>
      <c r="O31" s="22" t="e">
        <f t="shared" si="2"/>
        <v>#REF!</v>
      </c>
    </row>
    <row r="32" spans="1:15" x14ac:dyDescent="0.25">
      <c r="A32" s="53" t="s">
        <v>61</v>
      </c>
      <c r="B32" s="195" t="s">
        <v>32</v>
      </c>
      <c r="C32" s="179" t="e">
        <f>-VLOOKUP($A32,#REF!,MATCH($A$2,#REF!,0),0)</f>
        <v>#REF!</v>
      </c>
      <c r="D32" s="179" t="e">
        <f>-VLOOKUP($A32,#REF!,MATCH($A$2,#REF!,0)+1,0)</f>
        <v>#REF!</v>
      </c>
      <c r="E32" s="179" t="e">
        <f>-VLOOKUP($A32,#REF!,MATCH($A$2,#REF!,0)+2,0)</f>
        <v>#REF!</v>
      </c>
      <c r="F32" s="179" t="e">
        <f>-VLOOKUP($A32,#REF!,MATCH($A$2,#REF!,0)+3,0)</f>
        <v>#REF!</v>
      </c>
      <c r="G32" s="3"/>
      <c r="H32" s="158"/>
      <c r="I32" s="158"/>
      <c r="J32" s="158"/>
      <c r="K32" s="158"/>
      <c r="L32" s="39"/>
      <c r="M32" s="21"/>
      <c r="N32" s="26"/>
      <c r="O32" s="22" t="e">
        <f t="shared" si="2"/>
        <v>#REF!</v>
      </c>
    </row>
    <row r="33" spans="1:15" x14ac:dyDescent="0.25">
      <c r="A33" s="53" t="s">
        <v>62</v>
      </c>
      <c r="B33" s="181" t="s">
        <v>33</v>
      </c>
      <c r="C33" s="182" t="e">
        <f>SUM(C29:C32)</f>
        <v>#REF!</v>
      </c>
      <c r="D33" s="182" t="e">
        <f t="shared" ref="D33:F33" si="5">SUM(D29:D32)</f>
        <v>#REF!</v>
      </c>
      <c r="E33" s="182" t="e">
        <f t="shared" si="5"/>
        <v>#REF!</v>
      </c>
      <c r="F33" s="182" t="e">
        <f t="shared" si="5"/>
        <v>#REF!</v>
      </c>
      <c r="G33" s="3"/>
      <c r="H33" s="155" t="e">
        <f>-VLOOKUP($A33,#REF!,MATCH($A$2,#REF!,0),0)-C33</f>
        <v>#REF!</v>
      </c>
      <c r="I33" s="155" t="e">
        <f>-VLOOKUP($A33,#REF!,MATCH($A$2,#REF!,0)+1,0)-D33</f>
        <v>#REF!</v>
      </c>
      <c r="J33" s="155" t="e">
        <f>-VLOOKUP($A33,#REF!,MATCH($A$2,#REF!,0)+2,0)-E33</f>
        <v>#REF!</v>
      </c>
      <c r="K33" s="155" t="e">
        <f>-VLOOKUP($A33,#REF!,MATCH($A$2,#REF!,0)+3,0)-F33</f>
        <v>#REF!</v>
      </c>
      <c r="L33" s="39"/>
      <c r="M33" s="31"/>
      <c r="N33" s="26"/>
      <c r="O33" s="98" t="e">
        <f t="shared" si="2"/>
        <v>#REF!</v>
      </c>
    </row>
    <row r="34" spans="1:15" x14ac:dyDescent="0.25">
      <c r="A34" s="53" t="s">
        <v>63</v>
      </c>
      <c r="B34" s="181" t="s">
        <v>34</v>
      </c>
      <c r="C34" s="182" t="e">
        <f>C27+C33</f>
        <v>#REF!</v>
      </c>
      <c r="D34" s="182" t="e">
        <f t="shared" ref="D34:F34" si="6">D27+D33</f>
        <v>#REF!</v>
      </c>
      <c r="E34" s="182" t="e">
        <f t="shared" si="6"/>
        <v>#REF!</v>
      </c>
      <c r="F34" s="182" t="e">
        <f t="shared" si="6"/>
        <v>#REF!</v>
      </c>
      <c r="G34" s="3"/>
      <c r="H34" s="160" t="e">
        <f>-VLOOKUP($A34,#REF!,MATCH($A$2,#REF!,0),0)-C34</f>
        <v>#REF!</v>
      </c>
      <c r="I34" s="160" t="e">
        <f>-VLOOKUP($A34,#REF!,MATCH($A$2,#REF!,0)+1,0)-D34</f>
        <v>#REF!</v>
      </c>
      <c r="J34" s="160" t="e">
        <f>-VLOOKUP($A34,#REF!,MATCH($A$2,#REF!,0)+2,0)-E34</f>
        <v>#REF!</v>
      </c>
      <c r="K34" s="160" t="e">
        <f>-VLOOKUP($A34,#REF!,MATCH($A$2,#REF!,0)+3,0)-F34</f>
        <v>#REF!</v>
      </c>
      <c r="L34" s="39"/>
      <c r="M34" s="31"/>
      <c r="N34" s="26"/>
      <c r="O34" s="98" t="e">
        <f t="shared" si="2"/>
        <v>#REF!</v>
      </c>
    </row>
    <row r="35" spans="1:15" x14ac:dyDescent="0.25">
      <c r="B35" s="186" t="s">
        <v>35</v>
      </c>
      <c r="C35" s="183" t="s">
        <v>2</v>
      </c>
      <c r="D35" s="183" t="s">
        <v>2</v>
      </c>
      <c r="E35" s="183" t="s">
        <v>2</v>
      </c>
      <c r="F35" s="183" t="s">
        <v>2</v>
      </c>
      <c r="G35" s="3"/>
      <c r="H35" s="158"/>
      <c r="I35" s="158"/>
      <c r="J35" s="158"/>
      <c r="K35" s="158"/>
      <c r="L35" s="39"/>
      <c r="M35" s="41"/>
      <c r="N35" s="26"/>
      <c r="O35" s="22"/>
    </row>
    <row r="36" spans="1:15" ht="25.5" x14ac:dyDescent="0.25">
      <c r="A36" s="53" t="s">
        <v>64</v>
      </c>
      <c r="B36" s="126" t="s">
        <v>36</v>
      </c>
      <c r="C36" s="179" t="e">
        <f>-VLOOKUP($A36,#REF!,MATCH($A$2,#REF!,0),0)</f>
        <v>#REF!</v>
      </c>
      <c r="D36" s="179" t="e">
        <f>-VLOOKUP($A36,#REF!,MATCH($A$2,#REF!,0)+1,0)</f>
        <v>#REF!</v>
      </c>
      <c r="E36" s="179" t="e">
        <f>-VLOOKUP($A36,#REF!,MATCH($A$2,#REF!,0)+2,0)</f>
        <v>#REF!</v>
      </c>
      <c r="F36" s="179" t="e">
        <f>-VLOOKUP($A36,#REF!,MATCH($A$2,#REF!,0)+3,0)</f>
        <v>#REF!</v>
      </c>
      <c r="G36" s="3"/>
      <c r="H36" s="158"/>
      <c r="I36" s="158"/>
      <c r="J36" s="158"/>
      <c r="K36" s="158"/>
      <c r="L36" s="39"/>
      <c r="M36" s="21"/>
      <c r="N36" s="26"/>
      <c r="O36" s="22" t="e">
        <f t="shared" si="2"/>
        <v>#REF!</v>
      </c>
    </row>
    <row r="37" spans="1:15" x14ac:dyDescent="0.25">
      <c r="A37" s="53" t="s">
        <v>65</v>
      </c>
      <c r="B37" s="126" t="s">
        <v>37</v>
      </c>
      <c r="C37" s="179" t="e">
        <f>-VLOOKUP($A37,#REF!,MATCH($A$2,#REF!,0),0)</f>
        <v>#REF!</v>
      </c>
      <c r="D37" s="179" t="e">
        <f>-VLOOKUP($A37,#REF!,MATCH($A$2,#REF!,0)+1,0)</f>
        <v>#REF!</v>
      </c>
      <c r="E37" s="179" t="e">
        <f>-VLOOKUP($A37,#REF!,MATCH($A$2,#REF!,0)+2,0)</f>
        <v>#REF!</v>
      </c>
      <c r="F37" s="179" t="e">
        <f>-VLOOKUP($A37,#REF!,MATCH($A$2,#REF!,0)+3,0)</f>
        <v>#REF!</v>
      </c>
      <c r="G37" s="3"/>
      <c r="H37" s="158"/>
      <c r="I37" s="158"/>
      <c r="J37" s="158"/>
      <c r="K37" s="158"/>
      <c r="L37" s="39"/>
      <c r="M37" s="21"/>
      <c r="N37" s="26"/>
      <c r="O37" s="22" t="e">
        <f t="shared" si="2"/>
        <v>#REF!</v>
      </c>
    </row>
    <row r="38" spans="1:15" x14ac:dyDescent="0.25">
      <c r="A38" s="53" t="s">
        <v>66</v>
      </c>
      <c r="B38" s="126" t="s">
        <v>38</v>
      </c>
      <c r="C38" s="179" t="e">
        <f>-VLOOKUP($A38,#REF!,MATCH($A$2,#REF!,0),0)</f>
        <v>#REF!</v>
      </c>
      <c r="D38" s="179" t="e">
        <f>-VLOOKUP($A38,#REF!,MATCH($A$2,#REF!,0)+1,0)</f>
        <v>#REF!</v>
      </c>
      <c r="E38" s="179" t="e">
        <f>-VLOOKUP($A38,#REF!,MATCH($A$2,#REF!,0)+2,0)</f>
        <v>#REF!</v>
      </c>
      <c r="F38" s="179" t="e">
        <f>-VLOOKUP($A38,#REF!,MATCH($A$2,#REF!,0)+3,0)</f>
        <v>#REF!</v>
      </c>
      <c r="G38" s="3"/>
      <c r="H38" s="158"/>
      <c r="I38" s="158"/>
      <c r="J38" s="158"/>
      <c r="K38" s="158"/>
      <c r="L38" s="39"/>
      <c r="M38" s="21"/>
      <c r="N38" s="26"/>
      <c r="O38" s="22" t="e">
        <f t="shared" si="2"/>
        <v>#REF!</v>
      </c>
    </row>
    <row r="39" spans="1:15" x14ac:dyDescent="0.25">
      <c r="A39" s="53" t="s">
        <v>67</v>
      </c>
      <c r="B39" s="126" t="s">
        <v>39</v>
      </c>
      <c r="C39" s="179" t="e">
        <f>-VLOOKUP($A39,#REF!,MATCH($A$2,#REF!,0),0)</f>
        <v>#REF!</v>
      </c>
      <c r="D39" s="179" t="e">
        <f>-VLOOKUP($A39,#REF!,MATCH($A$2,#REF!,0)+1,0)</f>
        <v>#REF!</v>
      </c>
      <c r="E39" s="179" t="e">
        <f>-VLOOKUP($A39,#REF!,MATCH($A$2,#REF!,0)+2,0)</f>
        <v>#REF!</v>
      </c>
      <c r="F39" s="179" t="e">
        <f>-VLOOKUP($A39,#REF!,MATCH($A$2,#REF!,0)+3,0)</f>
        <v>#REF!</v>
      </c>
      <c r="G39" s="3"/>
      <c r="H39" s="159"/>
      <c r="I39" s="159"/>
      <c r="J39" s="159"/>
      <c r="K39" s="159"/>
      <c r="L39" s="39"/>
      <c r="M39" s="43"/>
      <c r="N39" s="26"/>
      <c r="O39" s="22" t="e">
        <f t="shared" si="2"/>
        <v>#REF!</v>
      </c>
    </row>
    <row r="40" spans="1:15" x14ac:dyDescent="0.25">
      <c r="A40" s="53" t="s">
        <v>68</v>
      </c>
      <c r="B40" s="187" t="s">
        <v>40</v>
      </c>
      <c r="C40" s="182" t="e">
        <f>SUM(C36:C39)</f>
        <v>#REF!</v>
      </c>
      <c r="D40" s="182" t="e">
        <f t="shared" ref="D40:F40" si="7">SUM(D36:D39)</f>
        <v>#REF!</v>
      </c>
      <c r="E40" s="182" t="e">
        <f t="shared" si="7"/>
        <v>#REF!</v>
      </c>
      <c r="F40" s="182" t="e">
        <f t="shared" si="7"/>
        <v>#REF!</v>
      </c>
      <c r="G40" s="3"/>
      <c r="H40" s="155" t="e">
        <f>-VLOOKUP($A40,#REF!,MATCH($A$2,#REF!,0),0)-C40</f>
        <v>#REF!</v>
      </c>
      <c r="I40" s="155" t="e">
        <f>-VLOOKUP($A40,#REF!,MATCH($A$2,#REF!,0)+1,0)-D40</f>
        <v>#REF!</v>
      </c>
      <c r="J40" s="155" t="e">
        <f>-VLOOKUP($A40,#REF!,MATCH($A$2,#REF!,0)+2,0)-E40</f>
        <v>#REF!</v>
      </c>
      <c r="K40" s="155" t="e">
        <f>-VLOOKUP($A40,#REF!,MATCH($A$2,#REF!,0)+3,0)-F40</f>
        <v>#REF!</v>
      </c>
      <c r="L40" s="39"/>
      <c r="M40" s="44"/>
      <c r="N40" s="26"/>
      <c r="O40" s="98" t="e">
        <f t="shared" si="2"/>
        <v>#REF!</v>
      </c>
    </row>
    <row r="41" spans="1:15" ht="15.75" thickBot="1" x14ac:dyDescent="0.3">
      <c r="A41" s="53" t="s">
        <v>69</v>
      </c>
      <c r="B41" s="45" t="s">
        <v>41</v>
      </c>
      <c r="C41" s="34" t="e">
        <f>C34+C40</f>
        <v>#REF!</v>
      </c>
      <c r="D41" s="34" t="e">
        <f t="shared" ref="D41:F41" si="8">D34+D40</f>
        <v>#REF!</v>
      </c>
      <c r="E41" s="34" t="e">
        <f t="shared" si="8"/>
        <v>#REF!</v>
      </c>
      <c r="F41" s="34" t="e">
        <f t="shared" si="8"/>
        <v>#REF!</v>
      </c>
      <c r="G41" s="3"/>
      <c r="H41" s="157" t="e">
        <f>-VLOOKUP($A41,#REF!,MATCH($A$2,#REF!,0),0)-C41</f>
        <v>#REF!</v>
      </c>
      <c r="I41" s="157" t="e">
        <f>-VLOOKUP($A41,#REF!,MATCH($A$2,#REF!,0)+1,0)-D41</f>
        <v>#REF!</v>
      </c>
      <c r="J41" s="157" t="e">
        <f>-VLOOKUP($A41,#REF!,MATCH($A$2,#REF!,0)+2,0)-E41</f>
        <v>#REF!</v>
      </c>
      <c r="K41" s="157" t="e">
        <f>-VLOOKUP($A41,#REF!,MATCH($A$2,#REF!,0)+3,0)-F41</f>
        <v>#REF!</v>
      </c>
      <c r="L41" s="39"/>
      <c r="M41" s="35"/>
      <c r="N41" s="26"/>
      <c r="O41" s="129" t="e">
        <f t="shared" si="2"/>
        <v>#REF!</v>
      </c>
    </row>
    <row r="42" spans="1:15" x14ac:dyDescent="0.25">
      <c r="B42" s="28"/>
      <c r="C42" s="40"/>
      <c r="D42" s="40"/>
      <c r="E42" s="40"/>
      <c r="F42" s="40"/>
      <c r="G42" s="3"/>
      <c r="H42" s="46"/>
      <c r="I42" s="46"/>
      <c r="J42" s="46"/>
      <c r="K42" s="46"/>
      <c r="L42" s="39"/>
      <c r="M42" s="47"/>
      <c r="N42" s="26"/>
      <c r="O42" s="47"/>
    </row>
    <row r="43" spans="1:15" x14ac:dyDescent="0.25">
      <c r="B43" s="28"/>
      <c r="C43" s="40"/>
      <c r="D43" s="40"/>
      <c r="E43" s="40"/>
      <c r="F43" s="40"/>
      <c r="G43" s="3"/>
      <c r="H43" s="46"/>
      <c r="I43" s="46"/>
      <c r="J43" s="46"/>
      <c r="K43" s="46"/>
      <c r="L43" s="39"/>
      <c r="M43" s="47"/>
      <c r="N43" s="26"/>
      <c r="O43" s="47"/>
    </row>
    <row r="44" spans="1:15" x14ac:dyDescent="0.25">
      <c r="B44" s="3"/>
      <c r="C44" s="3"/>
      <c r="D44" s="3"/>
      <c r="E44" s="3"/>
      <c r="F44" s="3"/>
      <c r="G44" s="3"/>
    </row>
    <row r="45" spans="1:15" x14ac:dyDescent="0.25">
      <c r="B45" s="554" t="s">
        <v>42</v>
      </c>
      <c r="C45" s="554"/>
      <c r="D45" s="554"/>
      <c r="E45" s="554"/>
      <c r="F45" s="554"/>
      <c r="G45" s="48"/>
    </row>
    <row r="46" spans="1:15" x14ac:dyDescent="0.25">
      <c r="B46" s="215" t="s">
        <v>43</v>
      </c>
      <c r="C46" s="50"/>
      <c r="D46" s="50"/>
      <c r="E46" s="50"/>
      <c r="F46" s="50"/>
    </row>
    <row r="50" spans="1:20" x14ac:dyDescent="0.25">
      <c r="B50" s="3"/>
      <c r="C50" s="3"/>
      <c r="D50" s="3"/>
      <c r="E50" s="3"/>
      <c r="F50" s="3"/>
      <c r="G50" s="3"/>
    </row>
    <row r="51" spans="1:20" x14ac:dyDescent="0.25">
      <c r="B51" s="1" t="s">
        <v>248</v>
      </c>
      <c r="C51" s="2"/>
      <c r="D51" s="54"/>
      <c r="E51" s="2"/>
      <c r="F51" s="2"/>
      <c r="G51" s="3"/>
    </row>
    <row r="52" spans="1:20" x14ac:dyDescent="0.25">
      <c r="B52" s="2"/>
      <c r="C52" s="2"/>
      <c r="D52" s="2"/>
      <c r="E52" s="2"/>
      <c r="F52" s="2"/>
      <c r="G52" s="3"/>
    </row>
    <row r="53" spans="1:20" x14ac:dyDescent="0.25">
      <c r="B53" s="555" t="s">
        <v>105</v>
      </c>
      <c r="C53" s="555"/>
      <c r="D53" s="555"/>
      <c r="E53" s="555"/>
      <c r="F53" s="555"/>
      <c r="G53" s="3"/>
      <c r="Q53" s="216"/>
      <c r="R53" s="216"/>
      <c r="S53" s="216"/>
      <c r="T53" s="216"/>
    </row>
    <row r="54" spans="1:20" x14ac:dyDescent="0.25">
      <c r="B54" s="552" t="s">
        <v>0</v>
      </c>
      <c r="C54" s="552"/>
      <c r="D54" s="552"/>
      <c r="E54" s="552"/>
      <c r="F54" s="552"/>
      <c r="G54" s="3"/>
      <c r="H54" s="37" t="s">
        <v>106</v>
      </c>
      <c r="I54" s="55"/>
      <c r="J54" s="55"/>
      <c r="K54" s="55"/>
      <c r="L54" s="4"/>
      <c r="M54" s="56" t="s">
        <v>70</v>
      </c>
      <c r="N54" s="56"/>
      <c r="O54" s="56"/>
      <c r="P54" s="4"/>
      <c r="Q54" s="266"/>
      <c r="R54" s="264"/>
      <c r="S54" s="263"/>
      <c r="T54" s="216"/>
    </row>
    <row r="55" spans="1:20" x14ac:dyDescent="0.25">
      <c r="B55" s="201" t="s">
        <v>2</v>
      </c>
      <c r="C55" s="190" t="s">
        <v>2</v>
      </c>
      <c r="D55" s="202" t="s">
        <v>2</v>
      </c>
      <c r="E55" s="202" t="s">
        <v>204</v>
      </c>
      <c r="F55" s="203" t="s">
        <v>2</v>
      </c>
      <c r="G55" s="3"/>
      <c r="H55" s="58"/>
      <c r="I55" s="59" t="s">
        <v>72</v>
      </c>
      <c r="J55" s="60"/>
      <c r="K55" s="60"/>
      <c r="L55" s="4"/>
      <c r="M55" s="61"/>
      <c r="N55" s="142"/>
      <c r="O55" s="142"/>
      <c r="P55" s="4"/>
      <c r="Q55" s="267"/>
      <c r="R55" s="264"/>
      <c r="S55" s="216"/>
      <c r="T55" s="216"/>
    </row>
    <row r="56" spans="1:20" x14ac:dyDescent="0.25">
      <c r="B56" s="204" t="s">
        <v>2</v>
      </c>
      <c r="C56" s="205">
        <v>2013</v>
      </c>
      <c r="D56" s="205">
        <v>2014</v>
      </c>
      <c r="E56" s="205">
        <v>2014</v>
      </c>
      <c r="F56" s="206">
        <v>2015</v>
      </c>
      <c r="G56" s="3"/>
      <c r="H56" s="63">
        <v>2013</v>
      </c>
      <c r="I56" s="63">
        <v>2014</v>
      </c>
      <c r="J56" s="63">
        <v>2014</v>
      </c>
      <c r="K56" s="63">
        <v>2015</v>
      </c>
      <c r="L56" s="4"/>
      <c r="M56" s="143" t="s">
        <v>4</v>
      </c>
      <c r="N56" s="143" t="s">
        <v>4</v>
      </c>
      <c r="O56" s="143" t="s">
        <v>5</v>
      </c>
      <c r="P56" s="4"/>
      <c r="Q56" s="268"/>
      <c r="R56" s="264"/>
      <c r="S56" s="216"/>
      <c r="T56" s="216"/>
    </row>
    <row r="57" spans="1:20" x14ac:dyDescent="0.25">
      <c r="B57" s="207" t="s">
        <v>2</v>
      </c>
      <c r="C57" s="175" t="s">
        <v>6</v>
      </c>
      <c r="D57" s="175" t="s">
        <v>7</v>
      </c>
      <c r="E57" s="175" t="s">
        <v>8</v>
      </c>
      <c r="F57" s="208" t="s">
        <v>7</v>
      </c>
      <c r="G57" s="3"/>
      <c r="H57" s="64" t="s">
        <v>6</v>
      </c>
      <c r="I57" s="64" t="s">
        <v>7</v>
      </c>
      <c r="J57" s="64" t="s">
        <v>8</v>
      </c>
      <c r="K57" s="64" t="s">
        <v>7</v>
      </c>
      <c r="L57" s="4"/>
      <c r="M57" s="91" t="s">
        <v>7</v>
      </c>
      <c r="N57" s="91" t="s">
        <v>8</v>
      </c>
      <c r="O57" s="91" t="s">
        <v>7</v>
      </c>
      <c r="P57" s="4"/>
      <c r="Q57" s="267"/>
      <c r="R57" s="264"/>
      <c r="S57" s="216"/>
      <c r="T57" s="216"/>
    </row>
    <row r="58" spans="1:20" x14ac:dyDescent="0.25">
      <c r="B58" s="198" t="s">
        <v>73</v>
      </c>
      <c r="C58" s="177" t="s">
        <v>2</v>
      </c>
      <c r="D58" s="177" t="s">
        <v>2</v>
      </c>
      <c r="E58" s="177" t="s">
        <v>2</v>
      </c>
      <c r="F58" s="177" t="s">
        <v>2</v>
      </c>
      <c r="G58" s="3"/>
      <c r="H58" s="23"/>
      <c r="I58" s="23"/>
      <c r="J58" s="23"/>
      <c r="K58" s="23"/>
      <c r="L58" s="4"/>
      <c r="M58" s="65"/>
      <c r="N58" s="66"/>
      <c r="O58" s="66"/>
      <c r="P58" s="4"/>
      <c r="Q58" s="265"/>
      <c r="R58" s="264"/>
      <c r="S58" s="216"/>
      <c r="T58" s="216"/>
    </row>
    <row r="59" spans="1:20" x14ac:dyDescent="0.25">
      <c r="B59" s="198" t="s">
        <v>74</v>
      </c>
      <c r="C59" s="209" t="s">
        <v>2</v>
      </c>
      <c r="D59" s="209" t="s">
        <v>2</v>
      </c>
      <c r="E59" s="209" t="s">
        <v>2</v>
      </c>
      <c r="F59" s="209" t="s">
        <v>2</v>
      </c>
      <c r="G59" s="3"/>
      <c r="H59" s="23"/>
      <c r="I59" s="23"/>
      <c r="J59" s="23"/>
      <c r="K59" s="23"/>
      <c r="L59" s="4"/>
      <c r="M59" s="65"/>
      <c r="N59" s="66"/>
      <c r="O59" s="66"/>
      <c r="P59" s="4"/>
      <c r="Q59" s="265"/>
      <c r="R59" s="264"/>
      <c r="S59" s="216"/>
      <c r="T59" s="216"/>
    </row>
    <row r="60" spans="1:20" x14ac:dyDescent="0.25">
      <c r="A60" s="53" t="s">
        <v>101</v>
      </c>
      <c r="B60" s="178" t="s">
        <v>75</v>
      </c>
      <c r="C60" s="179" t="e">
        <f>VLOOKUP($A60,#REF!,MATCH( $A$2,#REF!,0),0)</f>
        <v>#REF!</v>
      </c>
      <c r="D60" s="179" t="e">
        <f>VLOOKUP($A60,#REF!,MATCH( $A$2,#REF!,0)+1,0)</f>
        <v>#REF!</v>
      </c>
      <c r="E60" s="179" t="e">
        <f>VLOOKUP($A60,#REF!,MATCH( $A$2,#REF!,0)+2,0)</f>
        <v>#REF!</v>
      </c>
      <c r="F60" s="179" t="e">
        <f>VLOOKUP($A60,#REF!,MATCH( $A$2,#REF!,0)+3,0)</f>
        <v>#REF!</v>
      </c>
      <c r="G60" s="3"/>
      <c r="H60" s="67"/>
      <c r="I60" s="67"/>
      <c r="J60" s="67"/>
      <c r="K60" s="67"/>
      <c r="L60" s="4"/>
      <c r="M60" s="65"/>
      <c r="N60" s="66"/>
      <c r="O60" s="66"/>
      <c r="P60" s="4"/>
      <c r="Q60" s="265"/>
      <c r="R60" s="264"/>
      <c r="S60" s="216"/>
      <c r="T60" s="216"/>
    </row>
    <row r="61" spans="1:20" x14ac:dyDescent="0.25">
      <c r="A61" s="53" t="s">
        <v>102</v>
      </c>
      <c r="B61" s="178" t="s">
        <v>76</v>
      </c>
      <c r="C61" s="179" t="e">
        <f>VLOOKUP($A61,#REF!,MATCH( $A$2,#REF!,0),0)</f>
        <v>#REF!</v>
      </c>
      <c r="D61" s="179" t="e">
        <f>VLOOKUP($A61,#REF!,MATCH( $A$2,#REF!,0)+1,0)</f>
        <v>#REF!</v>
      </c>
      <c r="E61" s="179" t="e">
        <f>VLOOKUP($A61,#REF!,MATCH( $A$2,#REF!,0)+2,0)</f>
        <v>#REF!</v>
      </c>
      <c r="F61" s="179" t="e">
        <f>VLOOKUP($A61,#REF!,MATCH( $A$2,#REF!,0)+3,0)</f>
        <v>#REF!</v>
      </c>
      <c r="G61" s="3"/>
      <c r="H61" s="67"/>
      <c r="I61" s="67"/>
      <c r="J61" s="67"/>
      <c r="K61" s="67"/>
      <c r="L61" s="4"/>
      <c r="M61" s="65"/>
      <c r="N61" s="66"/>
      <c r="O61" s="68"/>
      <c r="P61" s="4"/>
      <c r="Q61" s="265"/>
      <c r="R61" s="264"/>
      <c r="S61" s="216"/>
      <c r="T61" s="216"/>
    </row>
    <row r="62" spans="1:20" x14ac:dyDescent="0.25">
      <c r="A62" s="53" t="s">
        <v>103</v>
      </c>
      <c r="B62" s="178" t="s">
        <v>77</v>
      </c>
      <c r="C62" s="179" t="e">
        <f>VLOOKUP($A62,#REF!,MATCH( $A$2,#REF!,0),0)</f>
        <v>#REF!</v>
      </c>
      <c r="D62" s="179" t="e">
        <f>VLOOKUP($A62,#REF!,MATCH( $A$2,#REF!,0)+1,0)</f>
        <v>#REF!</v>
      </c>
      <c r="E62" s="179" t="e">
        <f>VLOOKUP($A62,#REF!,MATCH( $A$2,#REF!,0)+2,0)</f>
        <v>#REF!</v>
      </c>
      <c r="F62" s="179" t="e">
        <f>VLOOKUP($A62,#REF!,MATCH( $A$2,#REF!,0)+3,0)</f>
        <v>#REF!</v>
      </c>
      <c r="G62" s="3"/>
      <c r="H62" s="67"/>
      <c r="I62" s="67"/>
      <c r="J62" s="67"/>
      <c r="K62" s="67"/>
      <c r="L62" s="4"/>
      <c r="M62" s="65"/>
      <c r="N62" s="66"/>
      <c r="O62" s="66"/>
      <c r="P62" s="4"/>
      <c r="Q62" s="265"/>
      <c r="R62" s="264"/>
      <c r="S62" s="216"/>
      <c r="T62" s="216"/>
    </row>
    <row r="63" spans="1:20" x14ac:dyDescent="0.25">
      <c r="A63" s="53" t="s">
        <v>193</v>
      </c>
      <c r="B63" s="178" t="s">
        <v>78</v>
      </c>
      <c r="C63" s="179" t="e">
        <f>VLOOKUP($A63,#REF!,MATCH( $A$2,#REF!,0),0)</f>
        <v>#REF!</v>
      </c>
      <c r="D63" s="179" t="e">
        <f>VLOOKUP($A63,#REF!,MATCH( $A$2,#REF!,0)+1,0)</f>
        <v>#REF!</v>
      </c>
      <c r="E63" s="179" t="e">
        <f>VLOOKUP($A63,#REF!,MATCH( $A$2,#REF!,0)+2,0)</f>
        <v>#REF!</v>
      </c>
      <c r="F63" s="179" t="e">
        <f>VLOOKUP($A63,#REF!,MATCH( $A$2,#REF!,0)+3,0)</f>
        <v>#REF!</v>
      </c>
      <c r="G63" s="3"/>
      <c r="H63" s="67"/>
      <c r="I63" s="67"/>
      <c r="J63" s="67"/>
      <c r="K63" s="67"/>
      <c r="L63" s="4"/>
      <c r="M63" s="65"/>
      <c r="N63" s="66"/>
      <c r="O63" s="66"/>
      <c r="P63" s="4"/>
      <c r="Q63" s="265"/>
      <c r="R63" s="264"/>
      <c r="S63" s="216"/>
      <c r="T63" s="216"/>
    </row>
    <row r="64" spans="1:20" x14ac:dyDescent="0.25">
      <c r="A64" s="53" t="s">
        <v>108</v>
      </c>
      <c r="B64" s="181" t="s">
        <v>79</v>
      </c>
      <c r="C64" s="182" t="e">
        <f>SUM(C60:C63)</f>
        <v>#REF!</v>
      </c>
      <c r="D64" s="182" t="e">
        <f t="shared" ref="D64:F64" si="9">SUM(D60:D63)</f>
        <v>#REF!</v>
      </c>
      <c r="E64" s="182" t="e">
        <f t="shared" si="9"/>
        <v>#REF!</v>
      </c>
      <c r="F64" s="182" t="e">
        <f t="shared" si="9"/>
        <v>#REF!</v>
      </c>
      <c r="G64" s="3"/>
      <c r="H64" s="136" t="e">
        <f>VLOOKUP($A64,#REF!,MATCH( $A$2,#REF!,0),0)-C64</f>
        <v>#REF!</v>
      </c>
      <c r="I64" s="136" t="e">
        <f>VLOOKUP($A64,#REF!,MATCH( $A$2,#REF!,0)+1,0)-D64</f>
        <v>#REF!</v>
      </c>
      <c r="J64" s="136" t="e">
        <f>VLOOKUP($A64,#REF!,MATCH( $A$2,#REF!,0)+2,0)-E64</f>
        <v>#REF!</v>
      </c>
      <c r="K64" s="136" t="e">
        <f>VLOOKUP($A64,#REF!,MATCH( $A$2,#REF!,0)+3,0)-F64</f>
        <v>#REF!</v>
      </c>
      <c r="L64" s="4"/>
      <c r="M64" s="69"/>
      <c r="N64" s="69"/>
      <c r="O64" s="69"/>
      <c r="P64" s="4"/>
      <c r="Q64" s="265"/>
      <c r="R64" s="264"/>
      <c r="S64" s="216"/>
      <c r="T64" s="216"/>
    </row>
    <row r="65" spans="1:20" x14ac:dyDescent="0.25">
      <c r="B65" s="198" t="s">
        <v>80</v>
      </c>
      <c r="C65" s="179" t="s">
        <v>2</v>
      </c>
      <c r="D65" s="179" t="s">
        <v>2</v>
      </c>
      <c r="E65" s="179" t="s">
        <v>2</v>
      </c>
      <c r="F65" s="179" t="s">
        <v>2</v>
      </c>
      <c r="G65" s="3"/>
      <c r="H65" s="67"/>
      <c r="I65" s="67"/>
      <c r="J65" s="67"/>
      <c r="K65" s="67"/>
      <c r="L65" s="4"/>
      <c r="M65" s="65"/>
      <c r="N65" s="66"/>
      <c r="O65" s="68"/>
      <c r="P65" s="4"/>
      <c r="Q65" s="265"/>
      <c r="R65" s="264"/>
      <c r="S65" s="216"/>
      <c r="T65" s="216"/>
    </row>
    <row r="66" spans="1:20" x14ac:dyDescent="0.25">
      <c r="A66" s="53" t="s">
        <v>109</v>
      </c>
      <c r="B66" s="178" t="s">
        <v>81</v>
      </c>
      <c r="C66" s="179" t="e">
        <f>VLOOKUP($A66,#REF!,MATCH( $A$2,#REF!,0),0)</f>
        <v>#REF!</v>
      </c>
      <c r="D66" s="179" t="e">
        <f>VLOOKUP($A66,#REF!,MATCH( $A$2,#REF!,0)+1,0)</f>
        <v>#REF!</v>
      </c>
      <c r="E66" s="179" t="e">
        <f>VLOOKUP($A66,#REF!,MATCH( $A$2,#REF!,0)+2,0)</f>
        <v>#REF!</v>
      </c>
      <c r="F66" s="179" t="e">
        <f>VLOOKUP($A66,#REF!,MATCH( $A$2,#REF!,0)+3,0)</f>
        <v>#REF!</v>
      </c>
      <c r="G66" s="3"/>
      <c r="H66" s="67"/>
      <c r="I66" s="67"/>
      <c r="J66" s="67"/>
      <c r="K66" s="67"/>
      <c r="L66" s="4"/>
      <c r="M66" s="65"/>
      <c r="N66" s="66"/>
      <c r="O66" s="66"/>
      <c r="P66" s="4"/>
      <c r="Q66" s="265"/>
      <c r="R66" s="264"/>
      <c r="S66" s="216"/>
      <c r="T66" s="216"/>
    </row>
    <row r="67" spans="1:20" ht="15" customHeight="1" x14ac:dyDescent="0.25">
      <c r="A67" s="53" t="s">
        <v>110</v>
      </c>
      <c r="B67" s="70" t="s">
        <v>82</v>
      </c>
      <c r="C67" s="179" t="e">
        <f>VLOOKUP($A67,#REF!,MATCH( $A$2,#REF!,0),0)</f>
        <v>#REF!</v>
      </c>
      <c r="D67" s="179" t="e">
        <f>VLOOKUP($A67,#REF!,MATCH( $A$2,#REF!,0)+1,0)</f>
        <v>#REF!</v>
      </c>
      <c r="E67" s="179" t="e">
        <f>VLOOKUP($A67,#REF!,MATCH( $A$2,#REF!,0)+2,0)</f>
        <v>#REF!</v>
      </c>
      <c r="F67" s="179" t="e">
        <f>VLOOKUP($A67,#REF!,MATCH( $A$2,#REF!,0)+3,0)</f>
        <v>#REF!</v>
      </c>
      <c r="G67" s="3"/>
      <c r="H67" s="67"/>
      <c r="I67" s="67"/>
      <c r="J67" s="67"/>
      <c r="K67" s="67"/>
      <c r="L67" s="4"/>
      <c r="M67" s="71"/>
      <c r="N67" s="71"/>
      <c r="O67" s="71"/>
      <c r="P67" s="4"/>
      <c r="Q67" s="265"/>
      <c r="R67" s="264"/>
      <c r="S67" s="216"/>
      <c r="T67" s="216"/>
    </row>
    <row r="68" spans="1:20" x14ac:dyDescent="0.25">
      <c r="A68" s="53" t="s">
        <v>111</v>
      </c>
      <c r="B68" s="178" t="s">
        <v>83</v>
      </c>
      <c r="C68" s="179" t="e">
        <f>VLOOKUP($A68,#REF!,MATCH( $A$2,#REF!,0),0)</f>
        <v>#REF!</v>
      </c>
      <c r="D68" s="179" t="e">
        <f>VLOOKUP($A68,#REF!,MATCH( $A$2,#REF!,0)+1,0)</f>
        <v>#REF!</v>
      </c>
      <c r="E68" s="179" t="e">
        <f>VLOOKUP($A68,#REF!,MATCH( $A$2,#REF!,0)+2,0)</f>
        <v>#REF!</v>
      </c>
      <c r="F68" s="179" t="e">
        <f>VLOOKUP($A68,#REF!,MATCH( $A$2,#REF!,0)+3,0)</f>
        <v>#REF!</v>
      </c>
      <c r="G68" s="3"/>
      <c r="H68" s="67"/>
      <c r="I68" s="67"/>
      <c r="J68" s="67"/>
      <c r="K68" s="67"/>
      <c r="L68" s="4"/>
      <c r="M68" s="71"/>
      <c r="N68" s="71"/>
      <c r="O68" s="71"/>
      <c r="P68" s="4"/>
      <c r="Q68" s="265"/>
      <c r="R68" s="264"/>
      <c r="S68" s="216"/>
      <c r="T68" s="216"/>
    </row>
    <row r="69" spans="1:20" x14ac:dyDescent="0.25">
      <c r="A69" s="53" t="s">
        <v>112</v>
      </c>
      <c r="B69" s="178" t="s">
        <v>84</v>
      </c>
      <c r="C69" s="179" t="e">
        <f>VLOOKUP($A69,#REF!,MATCH( $A$2,#REF!,0),0)</f>
        <v>#REF!</v>
      </c>
      <c r="D69" s="179" t="e">
        <f>VLOOKUP($A69,#REF!,MATCH( $A$2,#REF!,0)+1,0)</f>
        <v>#REF!</v>
      </c>
      <c r="E69" s="179" t="e">
        <f>VLOOKUP($A69,#REF!,MATCH( $A$2,#REF!,0)+2,0)</f>
        <v>#REF!</v>
      </c>
      <c r="F69" s="179" t="e">
        <f>VLOOKUP($A69,#REF!,MATCH( $A$2,#REF!,0)+3,0)</f>
        <v>#REF!</v>
      </c>
      <c r="G69" s="3"/>
      <c r="H69" s="67"/>
      <c r="I69" s="67"/>
      <c r="J69" s="67"/>
      <c r="K69" s="67"/>
      <c r="L69" s="39"/>
      <c r="M69" s="71"/>
      <c r="N69" s="71"/>
      <c r="O69" s="71"/>
      <c r="P69" s="39"/>
      <c r="Q69" s="265"/>
      <c r="R69" s="264"/>
      <c r="S69" s="216"/>
      <c r="T69" s="216"/>
    </row>
    <row r="70" spans="1:20" x14ac:dyDescent="0.25">
      <c r="A70" s="53" t="s">
        <v>113</v>
      </c>
      <c r="B70" s="178" t="s">
        <v>85</v>
      </c>
      <c r="C70" s="179" t="e">
        <f>VLOOKUP($A70,#REF!,MATCH( $A$2,#REF!,0),0)</f>
        <v>#REF!</v>
      </c>
      <c r="D70" s="179" t="e">
        <f>VLOOKUP($A70,#REF!,MATCH( $A$2,#REF!,0)+1,0)</f>
        <v>#REF!</v>
      </c>
      <c r="E70" s="179" t="e">
        <f>VLOOKUP($A70,#REF!,MATCH( $A$2,#REF!,0)+2,0)</f>
        <v>#REF!</v>
      </c>
      <c r="F70" s="179" t="e">
        <f>VLOOKUP($A70,#REF!,MATCH( $A$2,#REF!,0)+3,0)</f>
        <v>#REF!</v>
      </c>
      <c r="G70" s="3"/>
      <c r="H70" s="67"/>
      <c r="I70" s="67"/>
      <c r="J70" s="67"/>
      <c r="K70" s="67"/>
      <c r="L70" s="4"/>
      <c r="M70" s="71"/>
      <c r="N70" s="71"/>
      <c r="O70" s="71"/>
      <c r="P70" s="4"/>
      <c r="Q70" s="265"/>
      <c r="R70" s="264"/>
      <c r="S70" s="216"/>
      <c r="T70" s="216"/>
    </row>
    <row r="71" spans="1:20" x14ac:dyDescent="0.25">
      <c r="A71" s="53" t="s">
        <v>114</v>
      </c>
      <c r="B71" s="178" t="s">
        <v>86</v>
      </c>
      <c r="C71" s="179" t="e">
        <f>VLOOKUP($A71,#REF!,MATCH( $A$2,#REF!,0),0)</f>
        <v>#REF!</v>
      </c>
      <c r="D71" s="179" t="e">
        <f>VLOOKUP($A71,#REF!,MATCH( $A$2,#REF!,0)+1,0)</f>
        <v>#REF!</v>
      </c>
      <c r="E71" s="179" t="e">
        <f>VLOOKUP($A71,#REF!,MATCH( $A$2,#REF!,0)+2,0)</f>
        <v>#REF!</v>
      </c>
      <c r="F71" s="179" t="e">
        <f>VLOOKUP($A71,#REF!,MATCH( $A$2,#REF!,0)+3,0)</f>
        <v>#REF!</v>
      </c>
      <c r="G71" s="3"/>
      <c r="H71" s="67"/>
      <c r="I71" s="67"/>
      <c r="J71" s="67"/>
      <c r="K71" s="67"/>
      <c r="L71" s="4"/>
      <c r="M71" s="71"/>
      <c r="N71" s="71"/>
      <c r="O71" s="71"/>
      <c r="P71" s="4"/>
      <c r="Q71" s="265"/>
      <c r="R71" s="264"/>
      <c r="S71" s="216"/>
      <c r="T71" s="216"/>
    </row>
    <row r="72" spans="1:20" x14ac:dyDescent="0.25">
      <c r="A72" s="53" t="s">
        <v>115</v>
      </c>
      <c r="B72" s="178" t="s">
        <v>39</v>
      </c>
      <c r="C72" s="179" t="e">
        <f>VLOOKUP($A72,#REF!,MATCH( $A$2,#REF!,0),0)</f>
        <v>#REF!</v>
      </c>
      <c r="D72" s="179" t="e">
        <f>VLOOKUP($A72,#REF!,MATCH( $A$2,#REF!,0)+1,0)</f>
        <v>#REF!</v>
      </c>
      <c r="E72" s="179" t="e">
        <f>VLOOKUP($A72,#REF!,MATCH( $A$2,#REF!,0)+2,0)</f>
        <v>#REF!</v>
      </c>
      <c r="F72" s="179" t="e">
        <f>VLOOKUP($A72,#REF!,MATCH( $A$2,#REF!,0)+3,0)</f>
        <v>#REF!</v>
      </c>
      <c r="G72" s="3"/>
      <c r="H72" s="67"/>
      <c r="I72" s="67"/>
      <c r="J72" s="67"/>
      <c r="K72" s="67"/>
      <c r="L72" s="4"/>
      <c r="M72" s="65"/>
      <c r="N72" s="66"/>
      <c r="O72" s="66"/>
      <c r="P72" s="4"/>
      <c r="Q72" s="265"/>
      <c r="R72" s="264"/>
      <c r="S72" s="216"/>
      <c r="T72" s="216"/>
    </row>
    <row r="73" spans="1:20" x14ac:dyDescent="0.25">
      <c r="A73" s="53" t="s">
        <v>116</v>
      </c>
      <c r="B73" s="181" t="s">
        <v>87</v>
      </c>
      <c r="C73" s="182" t="e">
        <f>SUM(C66:C72)</f>
        <v>#REF!</v>
      </c>
      <c r="D73" s="182" t="e">
        <f t="shared" ref="D73:F73" si="10">SUM(D66:D72)</f>
        <v>#REF!</v>
      </c>
      <c r="E73" s="182" t="e">
        <f t="shared" si="10"/>
        <v>#REF!</v>
      </c>
      <c r="F73" s="182" t="e">
        <f t="shared" si="10"/>
        <v>#REF!</v>
      </c>
      <c r="G73" s="3"/>
      <c r="H73" s="24" t="e">
        <f>VLOOKUP($A73,#REF!,MATCH( $A$2,#REF!,0),0)-C73</f>
        <v>#REF!</v>
      </c>
      <c r="I73" s="24" t="e">
        <f>VLOOKUP($A73,#REF!,MATCH( $A$2,#REF!,0)+1,0)-D73</f>
        <v>#REF!</v>
      </c>
      <c r="J73" s="24" t="e">
        <f>VLOOKUP($A73,#REF!,MATCH( $A$2,#REF!,0)+2,0)-E73</f>
        <v>#REF!</v>
      </c>
      <c r="K73" s="24" t="e">
        <f>VLOOKUP($A73,#REF!,MATCH( $A$2,#REF!,0)+3,0)-F73</f>
        <v>#REF!</v>
      </c>
      <c r="L73" s="4"/>
      <c r="M73" s="69"/>
      <c r="N73" s="69"/>
      <c r="O73" s="69"/>
      <c r="P73" s="4"/>
      <c r="Q73" s="265"/>
      <c r="R73" s="264"/>
      <c r="S73" s="216"/>
      <c r="T73" s="216"/>
    </row>
    <row r="74" spans="1:20" x14ac:dyDescent="0.25">
      <c r="A74" s="53" t="s">
        <v>117</v>
      </c>
      <c r="B74" s="181" t="s">
        <v>88</v>
      </c>
      <c r="C74" s="182" t="e">
        <f>C64+C73</f>
        <v>#REF!</v>
      </c>
      <c r="D74" s="182" t="e">
        <f t="shared" ref="D74:F74" si="11">D64+D73</f>
        <v>#REF!</v>
      </c>
      <c r="E74" s="182" t="e">
        <f t="shared" si="11"/>
        <v>#REF!</v>
      </c>
      <c r="F74" s="182" t="e">
        <f t="shared" si="11"/>
        <v>#REF!</v>
      </c>
      <c r="G74" s="3"/>
      <c r="H74" s="136" t="e">
        <f>VLOOKUP($A74,#REF!,MATCH( $A$2,#REF!,0),0)-C74</f>
        <v>#REF!</v>
      </c>
      <c r="I74" s="136" t="e">
        <f>VLOOKUP($A74,#REF!,MATCH( $A$2,#REF!,0)+1,0)-D74</f>
        <v>#REF!</v>
      </c>
      <c r="J74" s="136" t="e">
        <f>VLOOKUP($A74,#REF!,MATCH( $A$2,#REF!,0)+2,0)-E74</f>
        <v>#REF!</v>
      </c>
      <c r="K74" s="136" t="e">
        <f>VLOOKUP($A74,#REF!,MATCH( $A$2,#REF!,0)+3,0)-F74</f>
        <v>#REF!</v>
      </c>
      <c r="L74" s="4"/>
      <c r="M74" s="69"/>
      <c r="N74" s="69"/>
      <c r="O74" s="69"/>
      <c r="P74" s="4"/>
      <c r="Q74" s="265"/>
      <c r="R74" s="264"/>
      <c r="S74" s="216"/>
      <c r="T74" s="216"/>
    </row>
    <row r="75" spans="1:20" x14ac:dyDescent="0.25">
      <c r="B75" s="198" t="s">
        <v>89</v>
      </c>
      <c r="C75" s="179" t="s">
        <v>2</v>
      </c>
      <c r="D75" s="179" t="s">
        <v>2</v>
      </c>
      <c r="E75" s="179" t="s">
        <v>2</v>
      </c>
      <c r="F75" s="179" t="s">
        <v>2</v>
      </c>
      <c r="G75" s="3"/>
      <c r="H75" s="73"/>
      <c r="I75" s="73"/>
      <c r="J75" s="73"/>
      <c r="K75" s="67"/>
      <c r="L75" s="4"/>
      <c r="M75" s="65"/>
      <c r="N75" s="66"/>
      <c r="O75" s="66"/>
      <c r="P75" s="4"/>
      <c r="Q75" s="265"/>
      <c r="R75" s="264"/>
      <c r="S75" s="216"/>
      <c r="T75" s="216"/>
    </row>
    <row r="76" spans="1:20" x14ac:dyDescent="0.25">
      <c r="A76" s="53" t="s">
        <v>118</v>
      </c>
      <c r="B76" s="178" t="s">
        <v>90</v>
      </c>
      <c r="C76" s="179" t="e">
        <f>-VLOOKUP($A76,#REF!,MATCH( $A$2,#REF!,0),0)</f>
        <v>#REF!</v>
      </c>
      <c r="D76" s="179" t="e">
        <f>-VLOOKUP($A76,#REF!,MATCH( $A$2,#REF!,0)+1,0)</f>
        <v>#REF!</v>
      </c>
      <c r="E76" s="179" t="e">
        <f>-VLOOKUP($A76,#REF!,MATCH( $A$2,#REF!,0)+2,0)</f>
        <v>#REF!</v>
      </c>
      <c r="F76" s="179" t="e">
        <f>-VLOOKUP($A76,#REF!,MATCH( $A$2,#REF!,0)+3,0)</f>
        <v>#REF!</v>
      </c>
      <c r="G76" s="3"/>
      <c r="H76" s="67"/>
      <c r="I76" s="67"/>
      <c r="J76" s="67"/>
      <c r="K76" s="67"/>
      <c r="L76" s="4"/>
      <c r="M76" s="65"/>
      <c r="N76" s="66"/>
      <c r="O76" s="68"/>
      <c r="P76" s="4"/>
      <c r="Q76" s="265"/>
      <c r="R76" s="264"/>
      <c r="S76" s="216"/>
      <c r="T76" s="216"/>
    </row>
    <row r="77" spans="1:20" x14ac:dyDescent="0.25">
      <c r="A77" s="53" t="s">
        <v>119</v>
      </c>
      <c r="B77" s="178" t="s">
        <v>91</v>
      </c>
      <c r="C77" s="179" t="e">
        <f>-VLOOKUP($A77,#REF!,MATCH( $A$2,#REF!,0),0)</f>
        <v>#REF!</v>
      </c>
      <c r="D77" s="179" t="e">
        <f>-VLOOKUP($A77,#REF!,MATCH( $A$2,#REF!,0)+1,0)</f>
        <v>#REF!</v>
      </c>
      <c r="E77" s="179" t="e">
        <f>-VLOOKUP($A77,#REF!,MATCH( $A$2,#REF!,0)+2,0)</f>
        <v>#REF!</v>
      </c>
      <c r="F77" s="179" t="e">
        <f>-VLOOKUP($A77,#REF!,MATCH( $A$2,#REF!,0)+3,0)</f>
        <v>#REF!</v>
      </c>
      <c r="G77" s="3"/>
      <c r="H77" s="67"/>
      <c r="I77" s="67"/>
      <c r="J77" s="67"/>
      <c r="K77" s="67"/>
      <c r="L77" s="4"/>
      <c r="M77" s="65"/>
      <c r="N77" s="66"/>
      <c r="O77" s="66"/>
      <c r="P77" s="4"/>
      <c r="Q77" s="265"/>
      <c r="R77" s="264"/>
      <c r="S77" s="216"/>
      <c r="T77" s="216"/>
    </row>
    <row r="78" spans="1:20" x14ac:dyDescent="0.25">
      <c r="A78" s="53" t="s">
        <v>120</v>
      </c>
      <c r="B78" s="178" t="s">
        <v>92</v>
      </c>
      <c r="C78" s="179" t="e">
        <f>-VLOOKUP($A78,#REF!,MATCH( $A$2,#REF!,0),0)</f>
        <v>#REF!</v>
      </c>
      <c r="D78" s="179" t="e">
        <f>-VLOOKUP($A78,#REF!,MATCH( $A$2,#REF!,0)+1,0)</f>
        <v>#REF!</v>
      </c>
      <c r="E78" s="179" t="e">
        <f>-VLOOKUP($A78,#REF!,MATCH( $A$2,#REF!,0)+2,0)</f>
        <v>#REF!</v>
      </c>
      <c r="F78" s="179" t="e">
        <f>-VLOOKUP($A78,#REF!,MATCH( $A$2,#REF!,0)+3,0)</f>
        <v>#REF!</v>
      </c>
      <c r="G78" s="3"/>
      <c r="H78" s="67"/>
      <c r="I78" s="67"/>
      <c r="J78" s="67"/>
      <c r="K78" s="67"/>
      <c r="L78" s="4"/>
      <c r="M78" s="65"/>
      <c r="N78" s="66"/>
      <c r="O78" s="68"/>
      <c r="P78" s="4"/>
      <c r="Q78" s="265"/>
      <c r="R78" s="264"/>
      <c r="S78" s="216"/>
      <c r="T78" s="216"/>
    </row>
    <row r="79" spans="1:20" x14ac:dyDescent="0.25">
      <c r="A79" s="53" t="s">
        <v>121</v>
      </c>
      <c r="B79" s="178" t="s">
        <v>39</v>
      </c>
      <c r="C79" s="179" t="e">
        <f>-VLOOKUP($A79,#REF!,MATCH( $A$2,#REF!,0),0)</f>
        <v>#REF!</v>
      </c>
      <c r="D79" s="179" t="e">
        <f>-VLOOKUP($A79,#REF!,MATCH( $A$2,#REF!,0)+1,0)</f>
        <v>#REF!</v>
      </c>
      <c r="E79" s="179" t="e">
        <f>-VLOOKUP($A79,#REF!,MATCH( $A$2,#REF!,0)+2,0)</f>
        <v>#REF!</v>
      </c>
      <c r="F79" s="179" t="e">
        <f>-VLOOKUP($A79,#REF!,MATCH( $A$2,#REF!,0)+3,0)</f>
        <v>#REF!</v>
      </c>
      <c r="G79" s="3"/>
      <c r="H79" s="67"/>
      <c r="I79" s="67"/>
      <c r="J79" s="67"/>
      <c r="K79" s="67"/>
      <c r="L79" s="4"/>
      <c r="M79" s="65"/>
      <c r="N79" s="66"/>
      <c r="O79" s="66"/>
      <c r="P79" s="4"/>
      <c r="Q79" s="265"/>
      <c r="R79" s="264"/>
      <c r="S79" s="216"/>
      <c r="T79" s="216"/>
    </row>
    <row r="80" spans="1:20" x14ac:dyDescent="0.25">
      <c r="A80" s="53" t="s">
        <v>122</v>
      </c>
      <c r="B80" s="181" t="s">
        <v>93</v>
      </c>
      <c r="C80" s="182" t="e">
        <f>SUM(C76:C79)</f>
        <v>#REF!</v>
      </c>
      <c r="D80" s="182" t="e">
        <f t="shared" ref="D80:F80" si="12">SUM(D76:D79)</f>
        <v>#REF!</v>
      </c>
      <c r="E80" s="182" t="e">
        <f t="shared" si="12"/>
        <v>#REF!</v>
      </c>
      <c r="F80" s="182" t="e">
        <f t="shared" si="12"/>
        <v>#REF!</v>
      </c>
      <c r="G80" s="3"/>
      <c r="H80" s="24" t="e">
        <f>-VLOOKUP($A80,#REF!,MATCH( $A$2,#REF!,0),0)-C80</f>
        <v>#REF!</v>
      </c>
      <c r="I80" s="24" t="e">
        <f>-VLOOKUP($A80,#REF!,MATCH( $A$2,#REF!,0)+1,0)-D80</f>
        <v>#REF!</v>
      </c>
      <c r="J80" s="24" t="e">
        <f>-VLOOKUP($A80,#REF!,MATCH( $A$2,#REF!,0)+2,0)-E80</f>
        <v>#REF!</v>
      </c>
      <c r="K80" s="24" t="e">
        <f>-VLOOKUP($A80,#REF!,MATCH( $A$2,#REF!,0)+3,0)-F80</f>
        <v>#REF!</v>
      </c>
      <c r="L80" s="29"/>
      <c r="M80" s="69"/>
      <c r="N80" s="69"/>
      <c r="O80" s="69"/>
      <c r="P80" s="29"/>
      <c r="Q80" s="265"/>
      <c r="R80" s="264"/>
      <c r="S80" s="216"/>
      <c r="T80" s="216"/>
    </row>
    <row r="81" spans="1:20" ht="15.75" thickBot="1" x14ac:dyDescent="0.3">
      <c r="A81" s="53" t="s">
        <v>123</v>
      </c>
      <c r="B81" s="184" t="s">
        <v>94</v>
      </c>
      <c r="C81" s="185" t="e">
        <f>C74-C80</f>
        <v>#REF!</v>
      </c>
      <c r="D81" s="185" t="e">
        <f t="shared" ref="D81:F81" si="13">D74-D80</f>
        <v>#REF!</v>
      </c>
      <c r="E81" s="185" t="e">
        <f t="shared" si="13"/>
        <v>#REF!</v>
      </c>
      <c r="F81" s="185" t="e">
        <f t="shared" si="13"/>
        <v>#REF!</v>
      </c>
      <c r="G81" s="3"/>
      <c r="H81" s="137" t="e">
        <f>VLOOKUP($A81,#REF!,MATCH( $A$2,#REF!,0),0)-C81</f>
        <v>#REF!</v>
      </c>
      <c r="I81" s="137" t="e">
        <f>VLOOKUP($A81,#REF!,MATCH( $A$2,#REF!,0)+1,0)-D81</f>
        <v>#REF!</v>
      </c>
      <c r="J81" s="137" t="e">
        <f>VLOOKUP($A81,#REF!,MATCH( $A$2,#REF!,0)+2,0)-E81</f>
        <v>#REF!</v>
      </c>
      <c r="K81" s="137" t="e">
        <f>VLOOKUP($A81,#REF!,MATCH( $A$2,#REF!,0)+3,0)-F81</f>
        <v>#REF!</v>
      </c>
      <c r="L81" s="29"/>
      <c r="M81" s="75"/>
      <c r="N81" s="75"/>
      <c r="O81" s="75"/>
      <c r="P81" s="29"/>
      <c r="Q81" s="265"/>
      <c r="R81" s="264"/>
      <c r="S81" s="216"/>
      <c r="T81" s="216"/>
    </row>
    <row r="82" spans="1:20" x14ac:dyDescent="0.25">
      <c r="B82" s="198" t="s">
        <v>95</v>
      </c>
      <c r="C82" s="179" t="s">
        <v>2</v>
      </c>
      <c r="D82" s="179" t="s">
        <v>2</v>
      </c>
      <c r="E82" s="179" t="s">
        <v>2</v>
      </c>
      <c r="F82" s="179" t="s">
        <v>2</v>
      </c>
      <c r="G82" s="3"/>
      <c r="H82" s="77"/>
      <c r="I82" s="77"/>
      <c r="J82" s="77"/>
      <c r="K82" s="77"/>
      <c r="L82" s="29"/>
      <c r="M82" s="66"/>
      <c r="N82" s="66"/>
      <c r="O82" s="66"/>
      <c r="P82" s="29"/>
      <c r="Q82" s="265"/>
      <c r="R82" s="264"/>
      <c r="S82" s="216"/>
      <c r="T82" s="216"/>
    </row>
    <row r="83" spans="1:20" x14ac:dyDescent="0.25">
      <c r="A83" s="53" t="s">
        <v>124</v>
      </c>
      <c r="B83" s="180" t="s">
        <v>96</v>
      </c>
      <c r="C83" s="179" t="e">
        <f>-VLOOKUP($A83,#REF!,MATCH( $A$2,#REF!,0),0)</f>
        <v>#REF!</v>
      </c>
      <c r="D83" s="179" t="e">
        <f>-VLOOKUP($A83,#REF!,MATCH( $A$2,#REF!,0)+1,0)</f>
        <v>#REF!</v>
      </c>
      <c r="E83" s="179" t="e">
        <f>-VLOOKUP($A83,#REF!,MATCH( $A$2,#REF!,0)+2,0)</f>
        <v>#REF!</v>
      </c>
      <c r="F83" s="179" t="e">
        <f>-VLOOKUP($A83,#REF!,MATCH( $A$2,#REF!,0)+3,0)</f>
        <v>#REF!</v>
      </c>
      <c r="G83" s="3"/>
      <c r="H83" s="77"/>
      <c r="I83" s="77"/>
      <c r="J83" s="77"/>
      <c r="K83" s="77"/>
      <c r="L83" s="29"/>
      <c r="M83" s="114" t="e">
        <f>SUM(D83-C83)-C161</f>
        <v>#REF!</v>
      </c>
      <c r="N83" s="114" t="e">
        <f>SUM(E83-D83)-C164</f>
        <v>#REF!</v>
      </c>
      <c r="O83" s="114" t="e">
        <f>SUM(F83-E83)-C167</f>
        <v>#REF!</v>
      </c>
      <c r="P83" s="29"/>
      <c r="Q83" s="265"/>
      <c r="R83" s="264"/>
      <c r="S83" s="216"/>
      <c r="T83" s="216"/>
    </row>
    <row r="84" spans="1:20" x14ac:dyDescent="0.25">
      <c r="A84" s="53" t="s">
        <v>125</v>
      </c>
      <c r="B84" s="178" t="s">
        <v>97</v>
      </c>
      <c r="C84" s="179" t="e">
        <f>-VLOOKUP($A84,#REF!,MATCH( $A$2,#REF!,0),0)</f>
        <v>#REF!</v>
      </c>
      <c r="D84" s="179" t="e">
        <f>-VLOOKUP($A84,#REF!,MATCH( $A$2,#REF!,0)+1,0)</f>
        <v>#REF!</v>
      </c>
      <c r="E84" s="179" t="e">
        <f>-VLOOKUP($A84,#REF!,MATCH( $A$2,#REF!,0)+2,0)</f>
        <v>#REF!</v>
      </c>
      <c r="F84" s="179" t="e">
        <f>-VLOOKUP($A84,#REF!,MATCH( $A$2,#REF!,0)+3,0)</f>
        <v>#REF!</v>
      </c>
      <c r="G84" s="3"/>
      <c r="H84" s="67"/>
      <c r="I84" s="67"/>
      <c r="J84" s="67"/>
      <c r="K84" s="67"/>
      <c r="L84" s="4"/>
      <c r="M84" s="65"/>
      <c r="N84" s="65"/>
      <c r="O84" s="65"/>
      <c r="P84" s="4"/>
      <c r="Q84" s="265"/>
      <c r="R84" s="264"/>
      <c r="S84" s="216"/>
      <c r="T84" s="216"/>
    </row>
    <row r="85" spans="1:20" x14ac:dyDescent="0.25">
      <c r="A85" s="53" t="s">
        <v>126</v>
      </c>
      <c r="B85" s="180" t="s">
        <v>98</v>
      </c>
      <c r="C85" s="179" t="e">
        <f>-VLOOKUP($A85,#REF!,MATCH( $A$2,#REF!,0),0)</f>
        <v>#REF!</v>
      </c>
      <c r="D85" s="179" t="e">
        <f>-VLOOKUP($A85,#REF!,MATCH( $A$2,#REF!,0)+1,0)</f>
        <v>#REF!</v>
      </c>
      <c r="E85" s="179" t="e">
        <f>-VLOOKUP($A85,#REF!,MATCH( $A$2,#REF!,0)+2,0)</f>
        <v>#REF!</v>
      </c>
      <c r="F85" s="179" t="e">
        <f>-VLOOKUP($A85,#REF!,MATCH( $A$2,#REF!,0)+3,0)</f>
        <v>#REF!</v>
      </c>
      <c r="G85" s="3"/>
      <c r="H85" s="67"/>
      <c r="I85" s="67"/>
      <c r="J85" s="67"/>
      <c r="K85" s="67"/>
      <c r="L85" s="4"/>
      <c r="M85" s="79"/>
      <c r="N85" s="79"/>
      <c r="O85" s="79"/>
      <c r="P85" s="4"/>
      <c r="Q85" s="265"/>
      <c r="R85" s="264"/>
      <c r="S85" s="216"/>
      <c r="T85" s="216"/>
    </row>
    <row r="86" spans="1:20" ht="15.75" thickBot="1" x14ac:dyDescent="0.3">
      <c r="A86" s="53" t="s">
        <v>127</v>
      </c>
      <c r="B86" s="184" t="s">
        <v>99</v>
      </c>
      <c r="C86" s="185" t="e">
        <f>SUM(C83:C85)</f>
        <v>#REF!</v>
      </c>
      <c r="D86" s="185" t="e">
        <f t="shared" ref="D86:F86" si="14">SUM(D83:D85)</f>
        <v>#REF!</v>
      </c>
      <c r="E86" s="185" t="e">
        <f t="shared" si="14"/>
        <v>#REF!</v>
      </c>
      <c r="F86" s="185" t="e">
        <f t="shared" si="14"/>
        <v>#REF!</v>
      </c>
      <c r="G86" s="3"/>
      <c r="H86" s="137" t="e">
        <f>-VLOOKUP($A86,#REF!,MATCH( $A$2,#REF!,0),0)-C86</f>
        <v>#REF!</v>
      </c>
      <c r="I86" s="137" t="e">
        <f>-VLOOKUP($A86,#REF!,MATCH( $A$2,#REF!,0)+1,0)-D86</f>
        <v>#REF!</v>
      </c>
      <c r="J86" s="137" t="e">
        <f>-VLOOKUP($A86,#REF!,MATCH( $A$2,#REF!,0)+2,0)-E86</f>
        <v>#REF!</v>
      </c>
      <c r="K86" s="137" t="e">
        <f>-VLOOKUP($A86,#REF!,MATCH( $A$2,#REF!,0)+3,0)-F86</f>
        <v>#REF!</v>
      </c>
      <c r="L86" s="4"/>
      <c r="M86" s="75"/>
      <c r="N86" s="75"/>
      <c r="O86" s="75"/>
      <c r="P86" s="4"/>
      <c r="Q86" s="265"/>
      <c r="R86" s="264"/>
      <c r="S86" s="216"/>
      <c r="T86" s="216"/>
    </row>
    <row r="87" spans="1:20" x14ac:dyDescent="0.25">
      <c r="B87" s="3"/>
      <c r="C87" s="3"/>
      <c r="D87" s="3"/>
      <c r="E87" s="3"/>
      <c r="F87" s="3"/>
      <c r="G87" s="3"/>
      <c r="Q87" s="216"/>
      <c r="R87" s="216"/>
      <c r="S87" s="216"/>
      <c r="T87" s="216"/>
    </row>
    <row r="88" spans="1:20" x14ac:dyDescent="0.25">
      <c r="B88" s="3"/>
      <c r="C88" s="3"/>
      <c r="D88" s="3"/>
      <c r="E88" s="3"/>
      <c r="F88" s="3"/>
      <c r="G88" s="3"/>
      <c r="R88" s="48"/>
    </row>
    <row r="89" spans="1:20" x14ac:dyDescent="0.25">
      <c r="B89" s="3"/>
      <c r="C89" s="3"/>
      <c r="D89" s="3"/>
      <c r="E89" s="3"/>
      <c r="F89" s="3"/>
      <c r="G89" s="3"/>
    </row>
    <row r="90" spans="1:20" x14ac:dyDescent="0.25">
      <c r="B90" s="3"/>
      <c r="C90" s="3"/>
      <c r="D90" s="3"/>
      <c r="E90" s="3"/>
      <c r="F90" s="3"/>
      <c r="G90" s="3"/>
    </row>
    <row r="91" spans="1:20" x14ac:dyDescent="0.25">
      <c r="B91" s="554" t="s">
        <v>42</v>
      </c>
      <c r="C91" s="554"/>
      <c r="D91" s="554"/>
      <c r="E91" s="554"/>
      <c r="F91" s="554"/>
    </row>
    <row r="92" spans="1:20" x14ac:dyDescent="0.25">
      <c r="B92" s="215" t="s">
        <v>43</v>
      </c>
      <c r="C92" s="50"/>
      <c r="D92" s="50"/>
      <c r="E92" s="50"/>
      <c r="F92" s="50"/>
    </row>
    <row r="96" spans="1:20" x14ac:dyDescent="0.25">
      <c r="B96" s="80" t="s">
        <v>100</v>
      </c>
      <c r="C96" s="23" t="e">
        <f>C74-C86</f>
        <v>#REF!</v>
      </c>
      <c r="D96" s="23" t="e">
        <f t="shared" ref="D96:F96" si="15">D74-D86</f>
        <v>#REF!</v>
      </c>
      <c r="E96" s="23" t="e">
        <f t="shared" si="15"/>
        <v>#REF!</v>
      </c>
      <c r="F96" s="23" t="e">
        <f t="shared" si="15"/>
        <v>#REF!</v>
      </c>
    </row>
    <row r="97" spans="1:18" x14ac:dyDescent="0.25">
      <c r="B97" s="4"/>
      <c r="C97" s="4"/>
      <c r="D97" s="4"/>
      <c r="E97" s="4"/>
      <c r="F97" s="4"/>
    </row>
    <row r="98" spans="1:18" x14ac:dyDescent="0.25">
      <c r="B98" s="152" t="s">
        <v>254</v>
      </c>
      <c r="C98" s="81" t="e">
        <f>C60-C140</f>
        <v>#REF!</v>
      </c>
      <c r="D98" s="81" t="e">
        <f>D60-D140</f>
        <v>#REF!</v>
      </c>
      <c r="E98" s="81" t="e">
        <f>E60-E140</f>
        <v>#REF!</v>
      </c>
      <c r="F98" s="81" t="e">
        <f>F60-F140</f>
        <v>#REF!</v>
      </c>
    </row>
    <row r="101" spans="1:18" x14ac:dyDescent="0.25">
      <c r="B101" s="3"/>
      <c r="C101" s="3"/>
      <c r="D101" s="3"/>
      <c r="E101" s="3"/>
      <c r="F101" s="3"/>
    </row>
    <row r="102" spans="1:18" x14ac:dyDescent="0.25">
      <c r="B102" s="82" t="s">
        <v>249</v>
      </c>
      <c r="C102" s="83"/>
      <c r="D102" s="83"/>
      <c r="E102" s="83"/>
      <c r="F102" s="83"/>
      <c r="G102" s="3"/>
      <c r="H102" s="3"/>
    </row>
    <row r="103" spans="1:18" x14ac:dyDescent="0.25">
      <c r="B103" s="83"/>
      <c r="C103" s="83"/>
      <c r="D103" s="83"/>
      <c r="E103" s="83"/>
      <c r="F103" s="83"/>
      <c r="G103" s="3"/>
      <c r="H103" s="3"/>
      <c r="M103" s="7" t="s">
        <v>104</v>
      </c>
    </row>
    <row r="104" spans="1:18" x14ac:dyDescent="0.25">
      <c r="B104" s="213" t="s">
        <v>105</v>
      </c>
      <c r="C104" s="213"/>
      <c r="D104" s="213"/>
      <c r="E104" s="213"/>
      <c r="F104" s="213"/>
      <c r="G104" s="3"/>
      <c r="H104" s="3"/>
      <c r="M104" s="7" t="s">
        <v>246</v>
      </c>
      <c r="O104" s="9" t="s">
        <v>107</v>
      </c>
    </row>
    <row r="105" spans="1:18" x14ac:dyDescent="0.25">
      <c r="B105" s="214" t="s">
        <v>0</v>
      </c>
      <c r="C105" s="214"/>
      <c r="D105" s="214"/>
      <c r="E105" s="214"/>
      <c r="F105" s="214"/>
      <c r="G105" s="3"/>
      <c r="H105" s="37" t="s">
        <v>106</v>
      </c>
      <c r="I105" s="37"/>
      <c r="J105" s="37"/>
      <c r="K105" s="20"/>
      <c r="L105" s="84"/>
      <c r="M105" s="7"/>
      <c r="N105" s="84"/>
      <c r="O105" s="9" t="s">
        <v>1</v>
      </c>
    </row>
    <row r="106" spans="1:18" x14ac:dyDescent="0.25">
      <c r="B106" s="190" t="s">
        <v>2</v>
      </c>
      <c r="C106" s="197" t="s">
        <v>3</v>
      </c>
      <c r="D106" s="197" t="s">
        <v>4</v>
      </c>
      <c r="E106" s="197" t="s">
        <v>4</v>
      </c>
      <c r="F106" s="197" t="s">
        <v>5</v>
      </c>
      <c r="G106" s="3"/>
      <c r="H106" s="11" t="s">
        <v>3</v>
      </c>
      <c r="I106" s="11" t="s">
        <v>4</v>
      </c>
      <c r="J106" s="11" t="s">
        <v>4</v>
      </c>
      <c r="K106" s="11" t="s">
        <v>5</v>
      </c>
      <c r="L106" s="84"/>
      <c r="M106" s="86" t="s">
        <v>4</v>
      </c>
      <c r="N106" s="87"/>
      <c r="O106" s="88" t="s">
        <v>4</v>
      </c>
    </row>
    <row r="107" spans="1:18" x14ac:dyDescent="0.25">
      <c r="B107" s="174" t="s">
        <v>2</v>
      </c>
      <c r="C107" s="175" t="s">
        <v>6</v>
      </c>
      <c r="D107" s="175" t="s">
        <v>7</v>
      </c>
      <c r="E107" s="175" t="s">
        <v>8</v>
      </c>
      <c r="F107" s="175" t="s">
        <v>7</v>
      </c>
      <c r="G107" s="3"/>
      <c r="H107" s="13" t="s">
        <v>6</v>
      </c>
      <c r="I107" s="13" t="s">
        <v>7</v>
      </c>
      <c r="J107" s="13" t="s">
        <v>8</v>
      </c>
      <c r="K107" s="13" t="s">
        <v>7</v>
      </c>
      <c r="L107" s="84"/>
      <c r="M107" s="90" t="s">
        <v>7</v>
      </c>
      <c r="N107" s="87"/>
      <c r="O107" s="91" t="s">
        <v>7</v>
      </c>
    </row>
    <row r="108" spans="1:18" x14ac:dyDescent="0.25">
      <c r="B108" s="198" t="s">
        <v>128</v>
      </c>
      <c r="C108" s="199" t="s">
        <v>2</v>
      </c>
      <c r="D108" s="199" t="s">
        <v>2</v>
      </c>
      <c r="E108" s="199" t="s">
        <v>2</v>
      </c>
      <c r="F108" s="199" t="s">
        <v>2</v>
      </c>
      <c r="G108" s="3"/>
      <c r="H108" s="20"/>
      <c r="I108" s="20"/>
      <c r="J108" s="20"/>
      <c r="K108" s="20"/>
      <c r="L108" s="84"/>
      <c r="M108" s="92"/>
      <c r="N108" s="84"/>
      <c r="O108" s="93"/>
      <c r="R108" t="s">
        <v>2</v>
      </c>
    </row>
    <row r="109" spans="1:18" x14ac:dyDescent="0.25">
      <c r="B109" s="198" t="s">
        <v>129</v>
      </c>
      <c r="C109" s="210" t="s">
        <v>2</v>
      </c>
      <c r="D109" s="210" t="s">
        <v>2</v>
      </c>
      <c r="E109" s="210" t="s">
        <v>2</v>
      </c>
      <c r="F109" s="210" t="s">
        <v>2</v>
      </c>
      <c r="G109" s="3"/>
      <c r="H109" s="20"/>
      <c r="I109" s="20"/>
      <c r="J109" s="20"/>
      <c r="K109" s="20"/>
      <c r="L109" s="84"/>
      <c r="M109" s="94"/>
      <c r="N109" s="84"/>
      <c r="O109" s="93"/>
    </row>
    <row r="110" spans="1:18" x14ac:dyDescent="0.25">
      <c r="A110" s="53" t="s">
        <v>160</v>
      </c>
      <c r="B110" s="178" t="s">
        <v>130</v>
      </c>
      <c r="C110" s="179" t="e">
        <f>-VLOOKUP($A110,#REF!,MATCH($A$2,#REF!,0),0)</f>
        <v>#REF!</v>
      </c>
      <c r="D110" s="179" t="e">
        <f>-VLOOKUP($A110,#REF!,MATCH($A$2,#REF!,0)+1,0)</f>
        <v>#REF!</v>
      </c>
      <c r="E110" s="179" t="e">
        <f>-VLOOKUP($A110,#REF!,MATCH($A$2,#REF!,0)+2,0)</f>
        <v>#REF!</v>
      </c>
      <c r="F110" s="179" t="e">
        <f>-VLOOKUP($A110,#REF!,MATCH($A$2,#REF!,0)+3,0)</f>
        <v>#REF!</v>
      </c>
      <c r="G110" s="3"/>
      <c r="H110" s="77"/>
      <c r="I110" s="77"/>
      <c r="J110" s="77"/>
      <c r="K110" s="77"/>
      <c r="L110" s="84"/>
      <c r="M110" s="21"/>
      <c r="N110" s="84"/>
      <c r="O110" s="22">
        <f t="shared" ref="O110:O116" si="16">D1080-M110</f>
        <v>0</v>
      </c>
    </row>
    <row r="111" spans="1:18" x14ac:dyDescent="0.25">
      <c r="A111" s="53" t="s">
        <v>212</v>
      </c>
      <c r="B111" s="178" t="s">
        <v>131</v>
      </c>
      <c r="C111" s="179" t="e">
        <f>-VLOOKUP($A111,#REF!,MATCH($A$2,#REF!,0),0)</f>
        <v>#REF!</v>
      </c>
      <c r="D111" s="179" t="e">
        <f>-VLOOKUP($A111,#REF!,MATCH($A$2,#REF!,0)+1,0)</f>
        <v>#REF!</v>
      </c>
      <c r="E111" s="179" t="e">
        <f>-VLOOKUP($A111,#REF!,MATCH($A$2,#REF!,0)+2,0)</f>
        <v>#REF!</v>
      </c>
      <c r="F111" s="179" t="e">
        <f>-VLOOKUP($A111,#REF!,MATCH($A$2,#REF!,0)+3,0)</f>
        <v>#REF!</v>
      </c>
      <c r="G111" s="3"/>
      <c r="H111" s="77"/>
      <c r="I111" s="77"/>
      <c r="J111" s="77"/>
      <c r="K111" s="77"/>
      <c r="L111" s="84"/>
      <c r="M111" s="21"/>
      <c r="N111" s="84"/>
      <c r="O111" s="22">
        <f t="shared" si="16"/>
        <v>0</v>
      </c>
    </row>
    <row r="112" spans="1:18" x14ac:dyDescent="0.25">
      <c r="A112" s="53" t="s">
        <v>163</v>
      </c>
      <c r="B112" s="178" t="s">
        <v>132</v>
      </c>
      <c r="C112" s="179" t="e">
        <f>-VLOOKUP($A112,#REF!,MATCH($A$2,#REF!,0),0)</f>
        <v>#REF!</v>
      </c>
      <c r="D112" s="179" t="e">
        <f>-VLOOKUP($A112,#REF!,MATCH($A$2,#REF!,0)+1,0)</f>
        <v>#REF!</v>
      </c>
      <c r="E112" s="179" t="e">
        <f>-VLOOKUP($A112,#REF!,MATCH($A$2,#REF!,0)+2,0)</f>
        <v>#REF!</v>
      </c>
      <c r="F112" s="179" t="e">
        <f>-VLOOKUP($A112,#REF!,MATCH($A$2,#REF!,0)+3,0)</f>
        <v>#REF!</v>
      </c>
      <c r="G112" s="3"/>
      <c r="H112" s="77"/>
      <c r="I112" s="77"/>
      <c r="J112" s="77"/>
      <c r="K112" s="77"/>
      <c r="L112" s="84"/>
      <c r="M112" s="21"/>
      <c r="N112" s="84"/>
      <c r="O112" s="22">
        <f t="shared" si="16"/>
        <v>0</v>
      </c>
    </row>
    <row r="113" spans="1:15" x14ac:dyDescent="0.25">
      <c r="A113" s="53" t="s">
        <v>164</v>
      </c>
      <c r="B113" s="178" t="s">
        <v>133</v>
      </c>
      <c r="C113" s="179" t="e">
        <f>-VLOOKUP($A113,#REF!,MATCH($A$2,#REF!,0),0)</f>
        <v>#REF!</v>
      </c>
      <c r="D113" s="179" t="e">
        <f>-VLOOKUP($A113,#REF!,MATCH($A$2,#REF!,0)+1,0)</f>
        <v>#REF!</v>
      </c>
      <c r="E113" s="179" t="e">
        <f>-VLOOKUP($A113,#REF!,MATCH($A$2,#REF!,0)+2,0)</f>
        <v>#REF!</v>
      </c>
      <c r="F113" s="179" t="e">
        <f>-VLOOKUP($A113,#REF!,MATCH($A$2,#REF!,0)+3,0)</f>
        <v>#REF!</v>
      </c>
      <c r="G113" s="3"/>
      <c r="H113" s="77"/>
      <c r="I113" s="77"/>
      <c r="J113" s="77"/>
      <c r="K113" s="77"/>
      <c r="L113" s="84"/>
      <c r="M113" s="21"/>
      <c r="N113" s="84"/>
      <c r="O113" s="22">
        <f t="shared" si="16"/>
        <v>0</v>
      </c>
    </row>
    <row r="114" spans="1:15" x14ac:dyDescent="0.25">
      <c r="A114" s="53" t="s">
        <v>165</v>
      </c>
      <c r="B114" s="178" t="s">
        <v>134</v>
      </c>
      <c r="C114" s="179" t="e">
        <f>-VLOOKUP($A114,#REF!,MATCH($A$2,#REF!,0),0)</f>
        <v>#REF!</v>
      </c>
      <c r="D114" s="179" t="e">
        <f>-VLOOKUP($A114,#REF!,MATCH($A$2,#REF!,0)+1,0)</f>
        <v>#REF!</v>
      </c>
      <c r="E114" s="179" t="e">
        <f>-VLOOKUP($A114,#REF!,MATCH($A$2,#REF!,0)+2,0)</f>
        <v>#REF!</v>
      </c>
      <c r="F114" s="179" t="e">
        <f>-VLOOKUP($A114,#REF!,MATCH($A$2,#REF!,0)+3,0)</f>
        <v>#REF!</v>
      </c>
      <c r="G114" s="3"/>
      <c r="H114" s="77"/>
      <c r="I114" s="77"/>
      <c r="J114" s="77"/>
      <c r="K114" s="77"/>
      <c r="L114" s="84"/>
      <c r="M114" s="21"/>
      <c r="N114" s="84"/>
      <c r="O114" s="22">
        <f t="shared" si="16"/>
        <v>0</v>
      </c>
    </row>
    <row r="115" spans="1:15" x14ac:dyDescent="0.25">
      <c r="A115" s="53" t="s">
        <v>166</v>
      </c>
      <c r="B115" s="195" t="s">
        <v>135</v>
      </c>
      <c r="C115" s="179" t="e">
        <f>-VLOOKUP($A115,#REF!,MATCH($A$2,#REF!,0),0)</f>
        <v>#REF!</v>
      </c>
      <c r="D115" s="179" t="e">
        <f>-VLOOKUP($A115,#REF!,MATCH($A$2,#REF!,0)+1,0)</f>
        <v>#REF!</v>
      </c>
      <c r="E115" s="179" t="e">
        <f>-VLOOKUP($A115,#REF!,MATCH($A$2,#REF!,0)+2,0)</f>
        <v>#REF!</v>
      </c>
      <c r="F115" s="179" t="e">
        <f>-VLOOKUP($A115,#REF!,MATCH($A$2,#REF!,0)+3,0)</f>
        <v>#REF!</v>
      </c>
      <c r="G115" s="3"/>
      <c r="H115" s="95"/>
      <c r="I115" s="95"/>
      <c r="J115" s="95"/>
      <c r="K115" s="95"/>
      <c r="L115" s="84"/>
      <c r="M115" s="43"/>
      <c r="N115" s="84"/>
      <c r="O115" s="22">
        <f t="shared" si="16"/>
        <v>0</v>
      </c>
    </row>
    <row r="116" spans="1:15" x14ac:dyDescent="0.25">
      <c r="A116" s="53" t="s">
        <v>167</v>
      </c>
      <c r="B116" s="198" t="s">
        <v>136</v>
      </c>
      <c r="C116" s="194" t="e">
        <f>SUM(C110:C115)</f>
        <v>#REF!</v>
      </c>
      <c r="D116" s="194" t="e">
        <f t="shared" ref="D116:F116" si="17">SUM(D110:D115)</f>
        <v>#REF!</v>
      </c>
      <c r="E116" s="194" t="e">
        <f t="shared" si="17"/>
        <v>#REF!</v>
      </c>
      <c r="F116" s="194" t="e">
        <f t="shared" si="17"/>
        <v>#REF!</v>
      </c>
      <c r="G116" s="3"/>
      <c r="H116" s="24" t="e">
        <f>-VLOOKUP($A116,#REF!,MATCH($A$2,#REF!,0),0)-C116</f>
        <v>#REF!</v>
      </c>
      <c r="I116" s="24" t="e">
        <f>-VLOOKUP($A116,#REF!,MATCH($A$2,#REF!,0)+1,0)-D116</f>
        <v>#REF!</v>
      </c>
      <c r="J116" s="24" t="e">
        <f>-VLOOKUP($A116,#REF!,MATCH($A$2,#REF!,0)+2,0)-E116</f>
        <v>#REF!</v>
      </c>
      <c r="K116" s="24" t="e">
        <f>-VLOOKUP($A116,#REF!,MATCH($A$2,#REF!,0)+3,0)-F116</f>
        <v>#REF!</v>
      </c>
      <c r="L116" s="84"/>
      <c r="M116" s="96"/>
      <c r="N116" s="84"/>
      <c r="O116" s="27">
        <f t="shared" si="16"/>
        <v>0</v>
      </c>
    </row>
    <row r="117" spans="1:15" x14ac:dyDescent="0.25">
      <c r="B117" s="198" t="s">
        <v>137</v>
      </c>
      <c r="C117" s="179" t="s">
        <v>2</v>
      </c>
      <c r="D117" s="179" t="s">
        <v>2</v>
      </c>
      <c r="E117" s="179" t="s">
        <v>2</v>
      </c>
      <c r="F117" s="179" t="s">
        <v>2</v>
      </c>
      <c r="G117" s="3"/>
      <c r="H117" s="77"/>
      <c r="I117" s="77"/>
      <c r="J117" s="77"/>
      <c r="K117" s="77"/>
      <c r="L117" s="84"/>
      <c r="M117" s="21"/>
      <c r="N117" s="84"/>
      <c r="O117" s="22"/>
    </row>
    <row r="118" spans="1:15" x14ac:dyDescent="0.25">
      <c r="A118" s="53" t="s">
        <v>168</v>
      </c>
      <c r="B118" s="178" t="s">
        <v>138</v>
      </c>
      <c r="C118" s="179" t="e">
        <f>-VLOOKUP($A118,#REF!,MATCH($A$2,#REF!,0),0)</f>
        <v>#REF!</v>
      </c>
      <c r="D118" s="179" t="e">
        <f>-VLOOKUP($A118,#REF!,MATCH($A$2,#REF!,0)+1,0)</f>
        <v>#REF!</v>
      </c>
      <c r="E118" s="179" t="e">
        <f>-VLOOKUP($A118,#REF!,MATCH($A$2,#REF!,0)+2,0)</f>
        <v>#REF!</v>
      </c>
      <c r="F118" s="179" t="e">
        <f>-VLOOKUP($A118,#REF!,MATCH($A$2,#REF!,0)+3,0)</f>
        <v>#REF!</v>
      </c>
      <c r="G118" s="3"/>
      <c r="H118" s="77"/>
      <c r="I118" s="77"/>
      <c r="J118" s="77"/>
      <c r="K118" s="77"/>
      <c r="L118" s="84"/>
      <c r="M118" s="30"/>
      <c r="N118" s="84"/>
      <c r="O118" s="22">
        <f>D1088-M118</f>
        <v>0</v>
      </c>
    </row>
    <row r="119" spans="1:15" x14ac:dyDescent="0.25">
      <c r="A119" s="53" t="s">
        <v>169</v>
      </c>
      <c r="B119" s="178" t="s">
        <v>139</v>
      </c>
      <c r="C119" s="179" t="e">
        <f>-VLOOKUP($A119,#REF!,MATCH($A$2,#REF!,0),0)</f>
        <v>#REF!</v>
      </c>
      <c r="D119" s="179" t="e">
        <f>-VLOOKUP($A119,#REF!,MATCH($A$2,#REF!,0)+1,0)</f>
        <v>#REF!</v>
      </c>
      <c r="E119" s="179" t="e">
        <f>-VLOOKUP($A119,#REF!,MATCH($A$2,#REF!,0)+2,0)</f>
        <v>#REF!</v>
      </c>
      <c r="F119" s="179" t="e">
        <f>-VLOOKUP($A119,#REF!,MATCH($A$2,#REF!,0)+3,0)</f>
        <v>#REF!</v>
      </c>
      <c r="G119" s="3"/>
      <c r="H119" s="77"/>
      <c r="I119" s="77"/>
      <c r="J119" s="77"/>
      <c r="K119" s="77"/>
      <c r="L119" s="84"/>
      <c r="M119" s="30"/>
      <c r="N119" s="84"/>
      <c r="O119" s="22">
        <f>D1089-M119</f>
        <v>0</v>
      </c>
    </row>
    <row r="120" spans="1:15" x14ac:dyDescent="0.25">
      <c r="A120" s="53" t="s">
        <v>171</v>
      </c>
      <c r="B120" s="178" t="s">
        <v>24</v>
      </c>
      <c r="C120" s="179" t="e">
        <f>-VLOOKUP($A120,#REF!,MATCH($A$2,#REF!,0),0)</f>
        <v>#REF!</v>
      </c>
      <c r="D120" s="179" t="e">
        <f>-VLOOKUP($A120,#REF!,MATCH($A$2,#REF!,0)+1,0)</f>
        <v>#REF!</v>
      </c>
      <c r="E120" s="179" t="e">
        <f>-VLOOKUP($A120,#REF!,MATCH($A$2,#REF!,0)+2,0)</f>
        <v>#REF!</v>
      </c>
      <c r="F120" s="179" t="e">
        <f>-VLOOKUP($A120,#REF!,MATCH($A$2,#REF!,0)+3,0)</f>
        <v>#REF!</v>
      </c>
      <c r="G120" s="3"/>
      <c r="H120" s="77"/>
      <c r="I120" s="77"/>
      <c r="J120" s="77"/>
      <c r="K120" s="77"/>
      <c r="L120" s="84"/>
      <c r="M120" s="21"/>
      <c r="N120" s="84"/>
      <c r="O120" s="22">
        <f>D1091-M120</f>
        <v>0</v>
      </c>
    </row>
    <row r="121" spans="1:15" x14ac:dyDescent="0.25">
      <c r="A121" s="53" t="s">
        <v>170</v>
      </c>
      <c r="B121" s="178" t="s">
        <v>140</v>
      </c>
      <c r="C121" s="179" t="e">
        <f>-VLOOKUP($A121,#REF!,MATCH($A$2,#REF!,0),0)</f>
        <v>#REF!</v>
      </c>
      <c r="D121" s="179" t="e">
        <f>-VLOOKUP($A121,#REF!,MATCH($A$2,#REF!,0)+1,0)</f>
        <v>#REF!</v>
      </c>
      <c r="E121" s="179" t="e">
        <f>-VLOOKUP($A121,#REF!,MATCH($A$2,#REF!,0)+2,0)</f>
        <v>#REF!</v>
      </c>
      <c r="F121" s="179" t="e">
        <f>-VLOOKUP($A121,#REF!,MATCH($A$2,#REF!,0)+3,0)</f>
        <v>#REF!</v>
      </c>
      <c r="G121" s="3"/>
      <c r="H121" s="97"/>
      <c r="I121" s="97"/>
      <c r="J121" s="97"/>
      <c r="K121" s="97"/>
      <c r="L121" s="84"/>
      <c r="M121" s="30"/>
      <c r="N121" s="84"/>
      <c r="O121" s="22">
        <f>D1090-M121</f>
        <v>0</v>
      </c>
    </row>
    <row r="122" spans="1:15" x14ac:dyDescent="0.25">
      <c r="A122" s="53" t="s">
        <v>172</v>
      </c>
      <c r="B122" s="178" t="s">
        <v>141</v>
      </c>
      <c r="C122" s="179" t="e">
        <f>-VLOOKUP($A122,#REF!,MATCH($A$2,#REF!,0),0)</f>
        <v>#REF!</v>
      </c>
      <c r="D122" s="179" t="e">
        <f>-VLOOKUP($A122,#REF!,MATCH($A$2,#REF!,0)+1,0)</f>
        <v>#REF!</v>
      </c>
      <c r="E122" s="179" t="e">
        <f>-VLOOKUP($A122,#REF!,MATCH($A$2,#REF!,0)+2,0)</f>
        <v>#REF!</v>
      </c>
      <c r="F122" s="179" t="e">
        <f>-VLOOKUP($A122,#REF!,MATCH($A$2,#REF!,0)+3,0)</f>
        <v>#REF!</v>
      </c>
      <c r="G122" s="3"/>
      <c r="H122" s="77"/>
      <c r="I122" s="77"/>
      <c r="J122" s="77"/>
      <c r="K122" s="77"/>
      <c r="L122" s="84"/>
      <c r="M122" s="21"/>
      <c r="N122" s="84"/>
      <c r="O122" s="22">
        <f t="shared" ref="O122:O124" si="18">D1092-M122</f>
        <v>0</v>
      </c>
    </row>
    <row r="123" spans="1:15" x14ac:dyDescent="0.25">
      <c r="A123" s="53" t="s">
        <v>173</v>
      </c>
      <c r="B123" s="181" t="s">
        <v>142</v>
      </c>
      <c r="C123" s="182" t="e">
        <f>SUM(C118:C122)</f>
        <v>#REF!</v>
      </c>
      <c r="D123" s="182" t="e">
        <f>SUM(D118:D122)</f>
        <v>#REF!</v>
      </c>
      <c r="E123" s="182" t="e">
        <f>SUM(E118:E122)</f>
        <v>#REF!</v>
      </c>
      <c r="F123" s="182" t="e">
        <f>SUM(F118:F122)</f>
        <v>#REF!</v>
      </c>
      <c r="G123" s="3"/>
      <c r="H123" s="136" t="e">
        <f>-VLOOKUP($A123,#REF!,MATCH($A$2,#REF!,0),0)-C123</f>
        <v>#REF!</v>
      </c>
      <c r="I123" s="136" t="e">
        <f>-VLOOKUP($A123,#REF!,MATCH($A$2,#REF!,0)+1,0)-D123</f>
        <v>#REF!</v>
      </c>
      <c r="J123" s="136" t="e">
        <f>-VLOOKUP($A123,#REF!,MATCH($A$2,#REF!,0)+2,0)-E123</f>
        <v>#REF!</v>
      </c>
      <c r="K123" s="136" t="e">
        <f>-VLOOKUP($A123,#REF!,MATCH($A$2,#REF!,0)+3,0)-F123</f>
        <v>#REF!</v>
      </c>
      <c r="L123" s="84"/>
      <c r="M123" s="31"/>
      <c r="N123" s="84"/>
      <c r="O123" s="32">
        <f t="shared" si="18"/>
        <v>0</v>
      </c>
    </row>
    <row r="124" spans="1:15" x14ac:dyDescent="0.25">
      <c r="A124" s="53" t="s">
        <v>174</v>
      </c>
      <c r="B124" s="198" t="s">
        <v>143</v>
      </c>
      <c r="C124" s="183" t="e">
        <f>SUM(C116,C123)</f>
        <v>#REF!</v>
      </c>
      <c r="D124" s="183" t="e">
        <f>SUM(D116,D123)</f>
        <v>#REF!</v>
      </c>
      <c r="E124" s="183" t="e">
        <f>SUM(E116,E123)</f>
        <v>#REF!</v>
      </c>
      <c r="F124" s="183" t="e">
        <f>SUM(F116,F123)</f>
        <v>#REF!</v>
      </c>
      <c r="G124" s="3"/>
      <c r="H124" s="97"/>
      <c r="I124" s="97"/>
      <c r="J124" s="97"/>
      <c r="K124" s="97"/>
      <c r="L124" s="84"/>
      <c r="M124" s="41"/>
      <c r="N124" s="84"/>
      <c r="O124" s="22">
        <f t="shared" si="18"/>
        <v>0</v>
      </c>
    </row>
    <row r="125" spans="1:15" x14ac:dyDescent="0.25">
      <c r="B125" s="198" t="s">
        <v>144</v>
      </c>
      <c r="C125" s="211" t="s">
        <v>2</v>
      </c>
      <c r="D125" s="211" t="s">
        <v>2</v>
      </c>
      <c r="E125" s="211" t="s">
        <v>2</v>
      </c>
      <c r="F125" s="211" t="s">
        <v>2</v>
      </c>
      <c r="G125" s="3"/>
      <c r="H125" s="77"/>
      <c r="I125" s="77"/>
      <c r="J125" s="77"/>
      <c r="K125" s="77"/>
      <c r="L125" s="84"/>
      <c r="M125" s="99"/>
      <c r="N125" s="84"/>
      <c r="O125" s="22"/>
    </row>
    <row r="126" spans="1:15" x14ac:dyDescent="0.25">
      <c r="A126" s="53" t="s">
        <v>175</v>
      </c>
      <c r="B126" s="178" t="s">
        <v>145</v>
      </c>
      <c r="C126" s="179" t="e">
        <f>-VLOOKUP($A126,#REF!,MATCH($A$2,#REF!,0),0)</f>
        <v>#REF!</v>
      </c>
      <c r="D126" s="179" t="e">
        <f>-VLOOKUP($A126,#REF!,MATCH($A$2,#REF!,0)+1,0)</f>
        <v>#REF!</v>
      </c>
      <c r="E126" s="179" t="e">
        <f>-VLOOKUP($A126,#REF!,MATCH($A$2,#REF!,0)+2,0)</f>
        <v>#REF!</v>
      </c>
      <c r="F126" s="179" t="e">
        <f>-VLOOKUP($A126,#REF!,MATCH($A$2,#REF!,0)+3,0)</f>
        <v>#REF!</v>
      </c>
      <c r="G126" s="3"/>
      <c r="H126" s="77"/>
      <c r="I126" s="77"/>
      <c r="J126" s="77"/>
      <c r="K126" s="77"/>
      <c r="L126" s="84"/>
      <c r="M126" s="21"/>
      <c r="N126" s="84"/>
      <c r="O126" s="22">
        <f t="shared" ref="O126:O131" si="19">D1096-M126</f>
        <v>0</v>
      </c>
    </row>
    <row r="127" spans="1:15" x14ac:dyDescent="0.25">
      <c r="A127" s="53" t="s">
        <v>176</v>
      </c>
      <c r="B127" s="178" t="s">
        <v>146</v>
      </c>
      <c r="C127" s="179" t="e">
        <f>-VLOOKUP($A127,#REF!,MATCH($A$2,#REF!,0),0)</f>
        <v>#REF!</v>
      </c>
      <c r="D127" s="179" t="e">
        <f>-VLOOKUP($A127,#REF!,MATCH($A$2,#REF!,0)+1,0)</f>
        <v>#REF!</v>
      </c>
      <c r="E127" s="179" t="e">
        <f>-VLOOKUP($A127,#REF!,MATCH($A$2,#REF!,0)+2,0)</f>
        <v>#REF!</v>
      </c>
      <c r="F127" s="179" t="e">
        <f>-VLOOKUP($A127,#REF!,MATCH($A$2,#REF!,0)+3,0)</f>
        <v>#REF!</v>
      </c>
      <c r="G127" s="3"/>
      <c r="H127" s="77"/>
      <c r="I127" s="77"/>
      <c r="J127" s="77"/>
      <c r="K127" s="77"/>
      <c r="L127" s="84"/>
      <c r="M127" s="21"/>
      <c r="N127" s="100"/>
      <c r="O127" s="22">
        <f t="shared" si="19"/>
        <v>0</v>
      </c>
    </row>
    <row r="128" spans="1:15" x14ac:dyDescent="0.25">
      <c r="A128" s="53" t="s">
        <v>177</v>
      </c>
      <c r="B128" s="180" t="s">
        <v>147</v>
      </c>
      <c r="C128" s="179" t="e">
        <f>-VLOOKUP($A128,#REF!,MATCH($A$2,#REF!,0),0)</f>
        <v>#REF!</v>
      </c>
      <c r="D128" s="179" t="e">
        <f>-VLOOKUP($A128,#REF!,MATCH($A$2,#REF!,0)+1,0)</f>
        <v>#REF!</v>
      </c>
      <c r="E128" s="179" t="e">
        <f>-VLOOKUP($A128,#REF!,MATCH($A$2,#REF!,0)+2,0)</f>
        <v>#REF!</v>
      </c>
      <c r="F128" s="179" t="e">
        <f>-VLOOKUP($A128,#REF!,MATCH($A$2,#REF!,0)+3,0)</f>
        <v>#REF!</v>
      </c>
      <c r="G128" s="3"/>
      <c r="H128" s="77"/>
      <c r="I128" s="77"/>
      <c r="J128" s="77"/>
      <c r="K128" s="77"/>
      <c r="L128" s="101"/>
      <c r="M128" s="30"/>
      <c r="N128" s="100"/>
      <c r="O128" s="22">
        <f t="shared" si="19"/>
        <v>0</v>
      </c>
    </row>
    <row r="129" spans="1:15" x14ac:dyDescent="0.25">
      <c r="A129" s="53" t="s">
        <v>178</v>
      </c>
      <c r="B129" s="180" t="s">
        <v>148</v>
      </c>
      <c r="C129" s="179" t="e">
        <f>-VLOOKUP($A129,#REF!,MATCH($A$2,#REF!,0),0)</f>
        <v>#REF!</v>
      </c>
      <c r="D129" s="179" t="e">
        <f>-VLOOKUP($A129,#REF!,MATCH($A$2,#REF!,0)+1,0)</f>
        <v>#REF!</v>
      </c>
      <c r="E129" s="179" t="e">
        <f>-VLOOKUP($A129,#REF!,MATCH($A$2,#REF!,0)+2,0)</f>
        <v>#REF!</v>
      </c>
      <c r="F129" s="179" t="e">
        <f>-VLOOKUP($A129,#REF!,MATCH($A$2,#REF!,0)+3,0)</f>
        <v>#REF!</v>
      </c>
      <c r="G129" s="3"/>
      <c r="H129" s="77"/>
      <c r="I129" s="77"/>
      <c r="J129" s="77"/>
      <c r="K129" s="77"/>
      <c r="L129" s="101"/>
      <c r="M129" s="30"/>
      <c r="N129" s="101"/>
      <c r="O129" s="22">
        <f t="shared" si="19"/>
        <v>0</v>
      </c>
    </row>
    <row r="130" spans="1:15" x14ac:dyDescent="0.25">
      <c r="A130" s="53" t="s">
        <v>179</v>
      </c>
      <c r="B130" s="195" t="s">
        <v>149</v>
      </c>
      <c r="C130" s="179" t="e">
        <f>-VLOOKUP($A130,#REF!,MATCH($A$2,#REF!,0),0)</f>
        <v>#REF!</v>
      </c>
      <c r="D130" s="179" t="e">
        <f>-VLOOKUP($A130,#REF!,MATCH($A$2,#REF!,0)+1,0)</f>
        <v>#REF!</v>
      </c>
      <c r="E130" s="179" t="e">
        <f>-VLOOKUP($A130,#REF!,MATCH($A$2,#REF!,0)+2,0)</f>
        <v>#REF!</v>
      </c>
      <c r="F130" s="179" t="e">
        <f>-VLOOKUP($A130,#REF!,MATCH($A$2,#REF!,0)+3,0)</f>
        <v>#REF!</v>
      </c>
      <c r="G130" s="3"/>
      <c r="H130" s="77"/>
      <c r="I130" s="77"/>
      <c r="J130" s="77"/>
      <c r="K130" s="77"/>
      <c r="L130" s="101"/>
      <c r="M130" s="30"/>
      <c r="N130" s="101"/>
      <c r="O130" s="22">
        <f t="shared" si="19"/>
        <v>0</v>
      </c>
    </row>
    <row r="131" spans="1:15" x14ac:dyDescent="0.25">
      <c r="A131" s="53" t="s">
        <v>180</v>
      </c>
      <c r="B131" s="176" t="s">
        <v>150</v>
      </c>
      <c r="C131" s="194" t="e">
        <f>SUM(C126:C130)</f>
        <v>#REF!</v>
      </c>
      <c r="D131" s="194" t="e">
        <f t="shared" ref="D131:F131" si="20">SUM(D126:D130)</f>
        <v>#REF!</v>
      </c>
      <c r="E131" s="194" t="e">
        <f t="shared" si="20"/>
        <v>#REF!</v>
      </c>
      <c r="F131" s="194" t="e">
        <f t="shared" si="20"/>
        <v>#REF!</v>
      </c>
      <c r="G131" s="3"/>
      <c r="H131" s="24" t="e">
        <f>-VLOOKUP($A131,#REF!,MATCH($A$2,#REF!,0),0)-C131</f>
        <v>#REF!</v>
      </c>
      <c r="I131" s="24" t="e">
        <f>-VLOOKUP($A131,#REF!,MATCH($A$2,#REF!,0)+1,0)-D131</f>
        <v>#REF!</v>
      </c>
      <c r="J131" s="24" t="e">
        <f>-VLOOKUP($A131,#REF!,MATCH($A$2,#REF!,0)+2,0)-E131</f>
        <v>#REF!</v>
      </c>
      <c r="K131" s="24" t="e">
        <f>-VLOOKUP($A131,#REF!,MATCH($A$2,#REF!,0)+3,0)-F131</f>
        <v>#REF!</v>
      </c>
      <c r="L131" s="84"/>
      <c r="M131" s="41"/>
      <c r="N131" s="84"/>
      <c r="O131" s="22">
        <f t="shared" si="19"/>
        <v>0</v>
      </c>
    </row>
    <row r="132" spans="1:15" x14ac:dyDescent="0.25">
      <c r="B132" s="198" t="s">
        <v>151</v>
      </c>
      <c r="C132" s="211" t="s">
        <v>2</v>
      </c>
      <c r="D132" s="211" t="s">
        <v>2</v>
      </c>
      <c r="E132" s="211" t="s">
        <v>2</v>
      </c>
      <c r="F132" s="211" t="s">
        <v>2</v>
      </c>
      <c r="G132" s="3"/>
      <c r="H132" s="77"/>
      <c r="I132" s="77"/>
      <c r="J132" s="77"/>
      <c r="K132" s="77"/>
      <c r="L132" s="84"/>
      <c r="M132" s="99"/>
      <c r="N132" s="84"/>
      <c r="O132" s="22"/>
    </row>
    <row r="133" spans="1:15" x14ac:dyDescent="0.25">
      <c r="A133" s="53" t="s">
        <v>181</v>
      </c>
      <c r="B133" s="178" t="s">
        <v>152</v>
      </c>
      <c r="C133" s="179" t="e">
        <f>-VLOOKUP($A133,#REF!,MATCH($A$2,#REF!,0),0)</f>
        <v>#REF!</v>
      </c>
      <c r="D133" s="179" t="e">
        <f>-VLOOKUP($A133,#REF!,MATCH($A$2,#REF!,0)+1,0)</f>
        <v>#REF!</v>
      </c>
      <c r="E133" s="179" t="e">
        <f>-VLOOKUP($A133,#REF!,MATCH($A$2,#REF!,0)+2,0)</f>
        <v>#REF!</v>
      </c>
      <c r="F133" s="179" t="e">
        <f>-VLOOKUP($A133,#REF!,MATCH($A$2,#REF!,0)+3,0)</f>
        <v>#REF!</v>
      </c>
      <c r="G133" s="3"/>
      <c r="H133" s="77"/>
      <c r="I133" s="77"/>
      <c r="J133" s="77"/>
      <c r="K133" s="77"/>
      <c r="L133" s="84"/>
      <c r="M133" s="21"/>
      <c r="N133" s="84"/>
      <c r="O133" s="22">
        <f t="shared" ref="O133:O138" si="21">D1103-M133</f>
        <v>0</v>
      </c>
    </row>
    <row r="134" spans="1:15" x14ac:dyDescent="0.25">
      <c r="A134" s="53" t="s">
        <v>182</v>
      </c>
      <c r="B134" s="178" t="s">
        <v>153</v>
      </c>
      <c r="C134" s="179" t="e">
        <f>-VLOOKUP($A134,#REF!,MATCH($A$2,#REF!,0),0)</f>
        <v>#REF!</v>
      </c>
      <c r="D134" s="179" t="e">
        <f>-VLOOKUP($A134,#REF!,MATCH($A$2,#REF!,0)+1,0)</f>
        <v>#REF!</v>
      </c>
      <c r="E134" s="179" t="e">
        <f>-VLOOKUP($A134,#REF!,MATCH($A$2,#REF!,0)+2,0)</f>
        <v>#REF!</v>
      </c>
      <c r="F134" s="179" t="e">
        <f>-VLOOKUP($A134,#REF!,MATCH($A$2,#REF!,0)+3,0)</f>
        <v>#REF!</v>
      </c>
      <c r="G134" s="3"/>
      <c r="H134" s="77"/>
      <c r="I134" s="77"/>
      <c r="J134" s="77"/>
      <c r="K134" s="77"/>
      <c r="L134" s="84"/>
      <c r="M134" s="21"/>
      <c r="N134" s="84"/>
      <c r="O134" s="22">
        <f t="shared" si="21"/>
        <v>0</v>
      </c>
    </row>
    <row r="135" spans="1:15" x14ac:dyDescent="0.25">
      <c r="A135" s="53" t="s">
        <v>183</v>
      </c>
      <c r="B135" s="180" t="s">
        <v>154</v>
      </c>
      <c r="C135" s="179" t="e">
        <f>-VLOOKUP($A135,#REF!,MATCH($A$2,#REF!,0),0)</f>
        <v>#REF!</v>
      </c>
      <c r="D135" s="179" t="e">
        <f>-VLOOKUP($A135,#REF!,MATCH($A$2,#REF!,0)+1,0)</f>
        <v>#REF!</v>
      </c>
      <c r="E135" s="179" t="e">
        <f>-VLOOKUP($A135,#REF!,MATCH($A$2,#REF!,0)+2,0)</f>
        <v>#REF!</v>
      </c>
      <c r="F135" s="179" t="e">
        <f>-VLOOKUP($A135,#REF!,MATCH($A$2,#REF!,0)+3,0)</f>
        <v>#REF!</v>
      </c>
      <c r="G135" s="3"/>
      <c r="H135" s="77"/>
      <c r="I135" s="77"/>
      <c r="J135" s="77"/>
      <c r="K135" s="77"/>
      <c r="L135" s="84"/>
      <c r="M135" s="21"/>
      <c r="N135" s="84"/>
      <c r="O135" s="22">
        <f t="shared" si="21"/>
        <v>0</v>
      </c>
    </row>
    <row r="136" spans="1:15" x14ac:dyDescent="0.25">
      <c r="A136" s="53" t="s">
        <v>184</v>
      </c>
      <c r="B136" s="180" t="s">
        <v>155</v>
      </c>
      <c r="C136" s="179" t="e">
        <f>-VLOOKUP($A136,#REF!,MATCH($A$2,#REF!,0),0)</f>
        <v>#REF!</v>
      </c>
      <c r="D136" s="179" t="e">
        <f>-VLOOKUP($A136,#REF!,MATCH($A$2,#REF!,0)+1,0)</f>
        <v>#REF!</v>
      </c>
      <c r="E136" s="179" t="e">
        <f>-VLOOKUP($A136,#REF!,MATCH($A$2,#REF!,0)+2,0)</f>
        <v>#REF!</v>
      </c>
      <c r="F136" s="179" t="e">
        <f>-VLOOKUP($A136,#REF!,MATCH($A$2,#REF!,0)+3,0)</f>
        <v>#REF!</v>
      </c>
      <c r="G136" s="3"/>
      <c r="H136" s="77"/>
      <c r="I136" s="77"/>
      <c r="J136" s="77"/>
      <c r="K136" s="77"/>
      <c r="L136" s="100"/>
      <c r="M136" s="30"/>
      <c r="N136" s="100"/>
      <c r="O136" s="22">
        <f t="shared" si="21"/>
        <v>0</v>
      </c>
    </row>
    <row r="137" spans="1:15" ht="15.75" thickBot="1" x14ac:dyDescent="0.3">
      <c r="A137" s="53" t="s">
        <v>185</v>
      </c>
      <c r="B137" s="184" t="s">
        <v>156</v>
      </c>
      <c r="C137" s="185" t="e">
        <f>SUM(C133:C136)</f>
        <v>#REF!</v>
      </c>
      <c r="D137" s="185" t="e">
        <f t="shared" ref="D137:F137" si="22">SUM(D133:D136)</f>
        <v>#REF!</v>
      </c>
      <c r="E137" s="185" t="e">
        <f t="shared" si="22"/>
        <v>#REF!</v>
      </c>
      <c r="F137" s="185" t="e">
        <f t="shared" si="22"/>
        <v>#REF!</v>
      </c>
      <c r="G137" s="3"/>
      <c r="H137" s="137" t="e">
        <f>-VLOOKUP($A137,#REF!,MATCH($A$2,#REF!,0),0)-C137</f>
        <v>#REF!</v>
      </c>
      <c r="I137" s="137" t="e">
        <f>-VLOOKUP($A137,#REF!,MATCH($A$2,#REF!,0)+1,0)-D137</f>
        <v>#REF!</v>
      </c>
      <c r="J137" s="137" t="e">
        <f>-VLOOKUP($A137,#REF!,MATCH($A$2,#REF!,0)+2,0)-E137</f>
        <v>#REF!</v>
      </c>
      <c r="K137" s="137" t="e">
        <f>-VLOOKUP($A137,#REF!,MATCH($A$2,#REF!,0)+3,0)-F137</f>
        <v>#REF!</v>
      </c>
      <c r="L137" s="103"/>
      <c r="M137" s="154"/>
      <c r="N137" s="103"/>
      <c r="O137" s="36">
        <f t="shared" si="21"/>
        <v>0</v>
      </c>
    </row>
    <row r="138" spans="1:15" x14ac:dyDescent="0.25">
      <c r="A138" s="53" t="s">
        <v>186</v>
      </c>
      <c r="B138" s="198" t="s">
        <v>157</v>
      </c>
      <c r="C138" s="183" t="e">
        <f>C124+C131+C137</f>
        <v>#REF!</v>
      </c>
      <c r="D138" s="183" t="e">
        <f t="shared" ref="D138:F138" si="23">D124+D131+D137</f>
        <v>#REF!</v>
      </c>
      <c r="E138" s="183" t="e">
        <f t="shared" si="23"/>
        <v>#REF!</v>
      </c>
      <c r="F138" s="183" t="e">
        <f t="shared" si="23"/>
        <v>#REF!</v>
      </c>
      <c r="G138" s="3"/>
      <c r="H138" s="153" t="e">
        <f>-VLOOKUP($A138,#REF!,MATCH($A$2,#REF!,0),0)-C138</f>
        <v>#REF!</v>
      </c>
      <c r="I138" s="153" t="e">
        <f>-VLOOKUP($A138,#REF!,MATCH($A$2,#REF!,0)+1,0)-D138</f>
        <v>#REF!</v>
      </c>
      <c r="J138" s="153" t="e">
        <f>-VLOOKUP($A138,#REF!,MATCH($A$2,#REF!,0)+2,0)-E138</f>
        <v>#REF!</v>
      </c>
      <c r="K138" s="153" t="e">
        <f>-VLOOKUP($A138,#REF!,MATCH($A$2,#REF!,0)+3,0)-F138</f>
        <v>#REF!</v>
      </c>
      <c r="L138" s="101"/>
      <c r="M138" s="41"/>
      <c r="N138" s="101"/>
      <c r="O138" s="22">
        <f t="shared" si="21"/>
        <v>0</v>
      </c>
    </row>
    <row r="139" spans="1:15" x14ac:dyDescent="0.25">
      <c r="A139" s="53" t="s">
        <v>187</v>
      </c>
      <c r="B139" s="195" t="s">
        <v>158</v>
      </c>
      <c r="C139" s="179" t="e">
        <f>VLOOKUP($A$139,#REF!,MATCH($A$2,#REF!,0),0)</f>
        <v>#REF!</v>
      </c>
      <c r="D139" s="179" t="e">
        <f>VLOOKUP($A$139,#REF!,MATCH($A$2,#REF!,0)+1,0)</f>
        <v>#REF!</v>
      </c>
      <c r="E139" s="179" t="e">
        <f>VLOOKUP($A$139,#REF!,MATCH($A$2,#REF!,0)+2,0)</f>
        <v>#REF!</v>
      </c>
      <c r="F139" s="179" t="e">
        <f>VLOOKUP($A$139,#REF!,MATCH($A$2,#REF!,0)+3,0)</f>
        <v>#REF!</v>
      </c>
      <c r="G139" s="3"/>
      <c r="H139" s="104"/>
      <c r="I139" s="104"/>
      <c r="J139" s="104"/>
      <c r="K139" s="104"/>
      <c r="L139" s="84"/>
    </row>
    <row r="140" spans="1:15" ht="15.75" thickBot="1" x14ac:dyDescent="0.3">
      <c r="A140" s="53" t="s">
        <v>187</v>
      </c>
      <c r="B140" s="33" t="s">
        <v>159</v>
      </c>
      <c r="C140" s="102" t="e">
        <f>C138+C139</f>
        <v>#REF!</v>
      </c>
      <c r="D140" s="102" t="e">
        <f t="shared" ref="D140:F140" si="24">D138+D139</f>
        <v>#REF!</v>
      </c>
      <c r="E140" s="102" t="e">
        <f t="shared" si="24"/>
        <v>#REF!</v>
      </c>
      <c r="F140" s="102" t="e">
        <f t="shared" si="24"/>
        <v>#REF!</v>
      </c>
      <c r="G140" s="3"/>
      <c r="H140" s="137" t="e">
        <f>VLOOKUP($A$140,#REF!,MATCH($A$2,#REF!,0),0)-C140</f>
        <v>#REF!</v>
      </c>
      <c r="I140" s="137" t="e">
        <f>VLOOKUP($A$140,#REF!,MATCH($A$2,#REF!,0)+1,0)-D140</f>
        <v>#REF!</v>
      </c>
      <c r="J140" s="137" t="e">
        <f>VLOOKUP($A$140,#REF!,MATCH($A$2,#REF!,0)+2,0)-E140</f>
        <v>#REF!</v>
      </c>
      <c r="K140" s="137" t="e">
        <f>VLOOKUP($A$140,#REF!,MATCH($A$2,#REF!,0)+3,0)-F140</f>
        <v>#REF!</v>
      </c>
      <c r="L140" s="84"/>
    </row>
    <row r="141" spans="1:15" x14ac:dyDescent="0.25">
      <c r="B141" s="3"/>
      <c r="C141" s="3"/>
      <c r="D141" s="3"/>
      <c r="E141" s="3"/>
      <c r="F141" s="3"/>
      <c r="G141" s="3"/>
      <c r="H141" s="84"/>
      <c r="I141" s="84"/>
      <c r="J141" s="84"/>
      <c r="K141" s="84"/>
      <c r="L141" s="84"/>
      <c r="M141" s="84"/>
      <c r="N141" s="84"/>
      <c r="O141" s="84"/>
    </row>
    <row r="142" spans="1:15" x14ac:dyDescent="0.25">
      <c r="B142" s="3"/>
      <c r="C142" s="3"/>
      <c r="D142" s="3"/>
      <c r="E142" s="3"/>
      <c r="F142" s="3"/>
      <c r="G142" s="3"/>
      <c r="H142" s="3"/>
    </row>
    <row r="143" spans="1:15" x14ac:dyDescent="0.25">
      <c r="B143" s="3"/>
      <c r="C143" s="3"/>
      <c r="D143" s="3"/>
      <c r="E143" s="3"/>
      <c r="F143" s="3"/>
      <c r="G143" s="3"/>
    </row>
    <row r="144" spans="1:15" x14ac:dyDescent="0.25">
      <c r="B144" s="554" t="s">
        <v>42</v>
      </c>
      <c r="C144" s="554"/>
      <c r="D144" s="554"/>
      <c r="E144" s="554"/>
      <c r="F144" s="554"/>
    </row>
    <row r="145" spans="1:16" x14ac:dyDescent="0.25">
      <c r="B145" s="215" t="s">
        <v>43</v>
      </c>
      <c r="C145" s="50"/>
      <c r="D145" s="50"/>
      <c r="E145" s="50"/>
      <c r="F145" s="50"/>
    </row>
    <row r="146" spans="1:16" x14ac:dyDescent="0.25">
      <c r="B146" s="9"/>
      <c r="C146" s="131"/>
      <c r="D146" s="131"/>
      <c r="E146" s="131"/>
      <c r="F146" s="131"/>
    </row>
    <row r="147" spans="1:16" x14ac:dyDescent="0.25">
      <c r="B147" s="9"/>
      <c r="C147" s="131"/>
      <c r="D147" s="131"/>
      <c r="E147" s="131"/>
      <c r="F147" s="131"/>
    </row>
    <row r="152" spans="1:16" x14ac:dyDescent="0.25">
      <c r="B152" s="3"/>
      <c r="C152" s="3"/>
      <c r="D152" s="3"/>
      <c r="E152" s="3"/>
      <c r="F152" s="3"/>
      <c r="G152" s="3"/>
    </row>
    <row r="153" spans="1:16" x14ac:dyDescent="0.25">
      <c r="B153" s="3"/>
      <c r="C153" s="3"/>
      <c r="D153" s="3"/>
      <c r="E153" s="3"/>
      <c r="F153" s="3"/>
      <c r="G153" s="3"/>
    </row>
    <row r="154" spans="1:16" x14ac:dyDescent="0.25">
      <c r="B154" s="132" t="s">
        <v>250</v>
      </c>
      <c r="C154" s="133"/>
      <c r="D154" s="134"/>
      <c r="E154" s="134"/>
      <c r="F154" s="135"/>
      <c r="G154" s="135"/>
      <c r="O154" s="48"/>
      <c r="P154" s="48"/>
    </row>
    <row r="155" spans="1:16" ht="51.75" thickBot="1" x14ac:dyDescent="0.3">
      <c r="B155" s="558" t="s">
        <v>0</v>
      </c>
      <c r="C155" s="559"/>
      <c r="D155" s="559"/>
      <c r="E155" s="559"/>
      <c r="F155" s="559"/>
      <c r="G155" s="559"/>
      <c r="H155" s="3"/>
      <c r="I155" s="107" t="s">
        <v>106</v>
      </c>
      <c r="J155" s="105"/>
      <c r="K155" s="111" t="s">
        <v>205</v>
      </c>
      <c r="L155" s="118"/>
      <c r="M155" s="111" t="s">
        <v>206</v>
      </c>
      <c r="O155" s="261"/>
      <c r="P155" s="48"/>
    </row>
    <row r="156" spans="1:16" ht="38.25" x14ac:dyDescent="0.25">
      <c r="B156" s="190" t="s">
        <v>2</v>
      </c>
      <c r="C156" s="106" t="s">
        <v>96</v>
      </c>
      <c r="D156" s="106" t="s">
        <v>199</v>
      </c>
      <c r="E156" s="106" t="s">
        <v>203</v>
      </c>
      <c r="F156" s="106" t="s">
        <v>200</v>
      </c>
      <c r="G156" s="191" t="s">
        <v>201</v>
      </c>
      <c r="H156" s="3"/>
      <c r="I156" s="108"/>
      <c r="J156" s="105"/>
      <c r="K156" s="112" t="s">
        <v>207</v>
      </c>
      <c r="L156" s="119"/>
      <c r="M156" s="123" t="s">
        <v>208</v>
      </c>
      <c r="O156" s="48"/>
      <c r="P156" s="48"/>
    </row>
    <row r="157" spans="1:16" x14ac:dyDescent="0.25">
      <c r="A157" s="53" t="s">
        <v>242</v>
      </c>
      <c r="B157" s="192" t="s">
        <v>227</v>
      </c>
      <c r="C157" s="193" t="e">
        <f>-VLOOKUP($A$157,#REF!,MATCH($A$2,#REF!, 0),0)</f>
        <v>#REF!</v>
      </c>
      <c r="D157" s="193" t="e">
        <f>-VLOOKUP($A$158,#REF!,MATCH($A$2,#REF!, 0),0)</f>
        <v>#REF!</v>
      </c>
      <c r="E157" s="193" t="e">
        <f>-VLOOKUP($A$159,#REF!,MATCH($A$2,#REF!, 0),0)</f>
        <v>#REF!</v>
      </c>
      <c r="F157" s="193" t="e">
        <f>-VLOOKUP($A$160,#REF!,MATCH($A$2,#REF!, 0),0)</f>
        <v>#REF!</v>
      </c>
      <c r="G157" s="193" t="e">
        <f>SUM(C157:F157)</f>
        <v>#REF!</v>
      </c>
      <c r="H157" s="3"/>
      <c r="I157" s="109"/>
      <c r="J157" s="110"/>
      <c r="K157" s="113"/>
      <c r="L157" s="120"/>
      <c r="M157" s="113"/>
      <c r="O157" s="48"/>
      <c r="P157" s="48"/>
    </row>
    <row r="158" spans="1:16" x14ac:dyDescent="0.25">
      <c r="A158" s="53" t="s">
        <v>243</v>
      </c>
      <c r="B158" s="180" t="s">
        <v>41</v>
      </c>
      <c r="C158" s="179" t="e">
        <f>-VLOOKUP($A157,#REF!,MATCH($A$2,#REF!, 0)+1,0)</f>
        <v>#REF!</v>
      </c>
      <c r="D158" s="179">
        <v>0</v>
      </c>
      <c r="E158" s="179" t="e">
        <f>-VLOOKUP($A159,#REF!,MATCH($A$2,#REF!, 0)+1,0)</f>
        <v>#REF!</v>
      </c>
      <c r="F158" s="179" t="e">
        <f>-VLOOKUP($A160,#REF!,MATCH($A$2,#REF!, 0)+1,0)</f>
        <v>#REF!</v>
      </c>
      <c r="G158" s="193" t="e">
        <f t="shared" ref="G158:G159" si="25">SUM(C158:F158)</f>
        <v>#REF!</v>
      </c>
      <c r="H158" s="3"/>
      <c r="I158" s="77"/>
      <c r="J158" s="110"/>
      <c r="K158" s="114" t="e">
        <f>G158-C41</f>
        <v>#REF!</v>
      </c>
      <c r="L158" s="121"/>
      <c r="M158" s="114"/>
      <c r="O158" s="48"/>
      <c r="P158" s="48"/>
    </row>
    <row r="159" spans="1:16" x14ac:dyDescent="0.25">
      <c r="A159" s="53" t="s">
        <v>244</v>
      </c>
      <c r="B159" s="180" t="s">
        <v>202</v>
      </c>
      <c r="C159" s="179">
        <v>0</v>
      </c>
      <c r="D159" s="179" t="e">
        <f>-VLOOKUP($A158,#REF!,MATCH($A$2,#REF!, 0)+1,0)</f>
        <v>#REF!</v>
      </c>
      <c r="E159" s="179">
        <v>0</v>
      </c>
      <c r="F159" s="179">
        <v>0</v>
      </c>
      <c r="G159" s="193" t="e">
        <f t="shared" si="25"/>
        <v>#REF!</v>
      </c>
      <c r="H159" s="3"/>
      <c r="I159" s="77"/>
      <c r="J159" s="110"/>
      <c r="K159" s="115"/>
      <c r="L159" s="121"/>
      <c r="M159" s="115"/>
      <c r="O159" s="48"/>
      <c r="P159" s="48"/>
    </row>
    <row r="160" spans="1:16" x14ac:dyDescent="0.25">
      <c r="A160" s="53" t="s">
        <v>245</v>
      </c>
      <c r="B160" s="192" t="s">
        <v>228</v>
      </c>
      <c r="C160" s="194" t="e">
        <f>SUM(C157:C159)</f>
        <v>#REF!</v>
      </c>
      <c r="D160" s="194" t="e">
        <f>SUM(D157:D159)</f>
        <v>#REF!</v>
      </c>
      <c r="E160" s="194" t="e">
        <f t="shared" ref="E160:G160" si="26">SUM(E157:E159)</f>
        <v>#REF!</v>
      </c>
      <c r="F160" s="194" t="e">
        <f t="shared" si="26"/>
        <v>#REF!</v>
      </c>
      <c r="G160" s="194" t="e">
        <f t="shared" si="26"/>
        <v>#REF!</v>
      </c>
      <c r="H160" s="3"/>
      <c r="I160" s="24" t="e">
        <f>-VLOOKUP($A$161,#REF!, MATCH($A$2,#REF!, 0)+2,0)-G160</f>
        <v>#REF!</v>
      </c>
      <c r="J160" s="110"/>
      <c r="K160" s="114"/>
      <c r="L160" s="121"/>
      <c r="M160" s="114" t="e">
        <f>G160-C86</f>
        <v>#REF!</v>
      </c>
      <c r="O160" s="48"/>
      <c r="P160" s="48"/>
    </row>
    <row r="161" spans="1:16" x14ac:dyDescent="0.25">
      <c r="A161" s="53" t="s">
        <v>280</v>
      </c>
      <c r="B161" s="180" t="s">
        <v>41</v>
      </c>
      <c r="C161" s="179" t="e">
        <f>-VLOOKUP($A$157,#REF!,MATCH($A$2,#REF!, 0)+4,0)</f>
        <v>#REF!</v>
      </c>
      <c r="D161" s="179">
        <v>0</v>
      </c>
      <c r="E161" s="179" t="e">
        <f>-VLOOKUP($A$159,#REF!,MATCH($A$2,#REF!, 0)+4,0)</f>
        <v>#REF!</v>
      </c>
      <c r="F161" s="179" t="e">
        <f>-VLOOKUP($A$160,#REF!,MATCH($A$2,#REF!, 0)+4,0)</f>
        <v>#REF!</v>
      </c>
      <c r="G161" s="183" t="e">
        <f>SUM(C161:F161)</f>
        <v>#REF!</v>
      </c>
      <c r="H161" s="3"/>
      <c r="I161" s="77"/>
      <c r="J161" s="110"/>
      <c r="K161" s="114" t="e">
        <f>G161-D41</f>
        <v>#REF!</v>
      </c>
      <c r="L161" s="121"/>
      <c r="M161" s="114"/>
      <c r="O161" s="48"/>
      <c r="P161" s="48"/>
    </row>
    <row r="162" spans="1:16" x14ac:dyDescent="0.25">
      <c r="B162" s="180" t="s">
        <v>202</v>
      </c>
      <c r="C162" s="179">
        <v>0</v>
      </c>
      <c r="D162" s="179" t="e">
        <f>-VLOOKUP($A$158,#REF!,MATCH($A$2,#REF!, 0)+4,0)</f>
        <v>#REF!</v>
      </c>
      <c r="E162" s="179">
        <v>0</v>
      </c>
      <c r="F162" s="179">
        <v>0</v>
      </c>
      <c r="G162" s="183" t="e">
        <f>SUM(C162:F162)</f>
        <v>#REF!</v>
      </c>
      <c r="H162" s="3"/>
      <c r="I162" s="77"/>
      <c r="J162" s="110"/>
      <c r="K162" s="115"/>
      <c r="L162" s="121"/>
      <c r="M162" s="115"/>
      <c r="O162" s="48"/>
      <c r="P162" s="48"/>
    </row>
    <row r="163" spans="1:16" x14ac:dyDescent="0.25">
      <c r="B163" s="192" t="s">
        <v>229</v>
      </c>
      <c r="C163" s="194" t="e">
        <f>SUM(C160:C162)</f>
        <v>#REF!</v>
      </c>
      <c r="D163" s="194" t="e">
        <f>SUM(D160:D162)</f>
        <v>#REF!</v>
      </c>
      <c r="E163" s="194" t="e">
        <f t="shared" ref="E163:G163" si="27">SUM(E160:E162)</f>
        <v>#REF!</v>
      </c>
      <c r="F163" s="194" t="e">
        <f t="shared" si="27"/>
        <v>#REF!</v>
      </c>
      <c r="G163" s="194" t="e">
        <f t="shared" si="27"/>
        <v>#REF!</v>
      </c>
      <c r="H163" s="3"/>
      <c r="I163" s="24" t="e">
        <f>-VLOOKUP($A$161,#REF!, MATCH($A$2,#REF!, 0)+5,0)-G163</f>
        <v>#REF!</v>
      </c>
      <c r="J163" s="110"/>
      <c r="K163" s="114"/>
      <c r="L163" s="121"/>
      <c r="M163" s="114" t="e">
        <f>G163-D86</f>
        <v>#REF!</v>
      </c>
      <c r="O163" s="48"/>
      <c r="P163" s="48"/>
    </row>
    <row r="164" spans="1:16" x14ac:dyDescent="0.25">
      <c r="B164" s="180" t="s">
        <v>41</v>
      </c>
      <c r="C164" s="179" t="e">
        <f>-VLOOKUP($A$157,#REF!,MATCH($A$2,#REF!, 0)+7,0)</f>
        <v>#REF!</v>
      </c>
      <c r="D164" s="179">
        <v>0</v>
      </c>
      <c r="E164" s="179" t="e">
        <f>-VLOOKUP($A$159,#REF!,MATCH($A$2,#REF!, 0)+7,0)</f>
        <v>#REF!</v>
      </c>
      <c r="F164" s="179" t="e">
        <f>-VLOOKUP($A$160,#REF!,MATCH($A$2,#REF!, 0)+7,0)</f>
        <v>#REF!</v>
      </c>
      <c r="G164" s="193" t="e">
        <f>SUM(C164:F164)</f>
        <v>#REF!</v>
      </c>
      <c r="H164" s="3"/>
      <c r="I164" s="77"/>
      <c r="J164" s="110"/>
      <c r="K164" s="114" t="e">
        <f>G164-E41</f>
        <v>#REF!</v>
      </c>
      <c r="L164" s="121"/>
      <c r="M164" s="114"/>
      <c r="O164" s="48"/>
      <c r="P164" s="48"/>
    </row>
    <row r="165" spans="1:16" x14ac:dyDescent="0.25">
      <c r="B165" s="195" t="s">
        <v>202</v>
      </c>
      <c r="C165" s="179">
        <v>0</v>
      </c>
      <c r="D165" s="179" t="e">
        <f>-VLOOKUP($A$158,#REF!,MATCH($A$2,#REF!, 0)+7,0)</f>
        <v>#REF!</v>
      </c>
      <c r="E165" s="179">
        <v>0</v>
      </c>
      <c r="F165" s="179">
        <v>0</v>
      </c>
      <c r="G165" s="183" t="e">
        <f>SUM(C165:F165)</f>
        <v>#REF!</v>
      </c>
      <c r="H165" s="3"/>
      <c r="I165" s="77"/>
      <c r="J165" s="110"/>
      <c r="K165" s="115"/>
      <c r="L165" s="121"/>
      <c r="M165" s="115"/>
      <c r="O165" s="48"/>
      <c r="P165" s="48"/>
    </row>
    <row r="166" spans="1:16" x14ac:dyDescent="0.25">
      <c r="B166" s="176" t="s">
        <v>230</v>
      </c>
      <c r="C166" s="194" t="e">
        <f>SUM(C164:C165)+C160</f>
        <v>#REF!</v>
      </c>
      <c r="D166" s="194" t="e">
        <f t="shared" ref="D166:G166" si="28">SUM(D164:D165)+D160</f>
        <v>#REF!</v>
      </c>
      <c r="E166" s="194" t="e">
        <f t="shared" si="28"/>
        <v>#REF!</v>
      </c>
      <c r="F166" s="194" t="e">
        <f t="shared" si="28"/>
        <v>#REF!</v>
      </c>
      <c r="G166" s="194" t="e">
        <f t="shared" si="28"/>
        <v>#REF!</v>
      </c>
      <c r="H166" s="3"/>
      <c r="I166" s="24" t="e">
        <f>-VLOOKUP($A$161,#REF!, MATCH($A$2,#REF!, 0)+8,0)-G166</f>
        <v>#REF!</v>
      </c>
      <c r="J166" s="110"/>
      <c r="K166" s="116"/>
      <c r="L166" s="122"/>
      <c r="M166" s="114" t="e">
        <f>G166-E86</f>
        <v>#REF!</v>
      </c>
      <c r="O166" s="48"/>
      <c r="P166" s="48"/>
    </row>
    <row r="167" spans="1:16" x14ac:dyDescent="0.25">
      <c r="B167" s="180" t="s">
        <v>41</v>
      </c>
      <c r="C167" s="179" t="e">
        <f>-VLOOKUP($A$157,#REF!,MATCH($A$2,#REF!, 0)+10,0)</f>
        <v>#REF!</v>
      </c>
      <c r="D167" s="179">
        <v>0</v>
      </c>
      <c r="E167" s="179" t="e">
        <f>-VLOOKUP($A$159,#REF!,MATCH($A$2,#REF!, 0)+10,0)</f>
        <v>#REF!</v>
      </c>
      <c r="F167" s="179" t="e">
        <f>-VLOOKUP($A$160,#REF!,MATCH($A$2,#REF!, 0)+10,0)</f>
        <v>#REF!</v>
      </c>
      <c r="G167" s="193" t="e">
        <f>SUM(C167:F167)</f>
        <v>#REF!</v>
      </c>
      <c r="H167" s="3"/>
      <c r="I167" s="67"/>
      <c r="J167" s="110"/>
      <c r="K167" s="114" t="e">
        <f>G167-F41</f>
        <v>#REF!</v>
      </c>
      <c r="L167" s="122"/>
      <c r="M167" s="116"/>
      <c r="O167" s="48"/>
      <c r="P167" s="48"/>
    </row>
    <row r="168" spans="1:16" x14ac:dyDescent="0.25">
      <c r="B168" s="180" t="s">
        <v>202</v>
      </c>
      <c r="C168" s="196">
        <v>0</v>
      </c>
      <c r="D168" s="179" t="e">
        <f>-VLOOKUP($A$158,#REF!,MATCH($A$2,#REF!, 0)+10,0)</f>
        <v>#REF!</v>
      </c>
      <c r="E168" s="196">
        <v>0</v>
      </c>
      <c r="F168" s="196">
        <v>0</v>
      </c>
      <c r="G168" s="183" t="e">
        <f>SUM(C168:F168)</f>
        <v>#REF!</v>
      </c>
      <c r="H168" s="3"/>
      <c r="I168" s="67"/>
      <c r="J168" s="110"/>
      <c r="K168" s="115"/>
      <c r="L168" s="122"/>
      <c r="M168" s="115"/>
      <c r="O168" s="48"/>
      <c r="P168" s="48"/>
    </row>
    <row r="169" spans="1:16" ht="15.75" thickBot="1" x14ac:dyDescent="0.3">
      <c r="B169" s="184" t="s">
        <v>231</v>
      </c>
      <c r="C169" s="185" t="e">
        <f>SUM(C166:C168)</f>
        <v>#REF!</v>
      </c>
      <c r="D169" s="185" t="e">
        <f>SUM(D166:D168)</f>
        <v>#REF!</v>
      </c>
      <c r="E169" s="185" t="e">
        <f t="shared" ref="E169:G169" si="29">SUM(E166:E168)</f>
        <v>#REF!</v>
      </c>
      <c r="F169" s="185" t="e">
        <f t="shared" si="29"/>
        <v>#REF!</v>
      </c>
      <c r="G169" s="185" t="e">
        <f t="shared" si="29"/>
        <v>#REF!</v>
      </c>
      <c r="H169" s="3"/>
      <c r="I169" s="137" t="e">
        <f>-VLOOKUP($A$161,#REF!, MATCH($A$2,#REF!, 0)+11,0)-G169</f>
        <v>#REF!</v>
      </c>
      <c r="J169" s="110"/>
      <c r="K169" s="117"/>
      <c r="L169" s="122"/>
      <c r="M169" s="117" t="e">
        <f>G169-F86</f>
        <v>#REF!</v>
      </c>
      <c r="O169" s="48"/>
      <c r="P169" s="48"/>
    </row>
    <row r="170" spans="1:16" x14ac:dyDescent="0.25">
      <c r="B170" s="3"/>
      <c r="C170" s="3"/>
      <c r="D170" s="3"/>
      <c r="E170" s="3"/>
      <c r="F170" s="3"/>
      <c r="G170" s="3"/>
      <c r="H170" s="3"/>
      <c r="O170" s="48"/>
      <c r="P170" s="48"/>
    </row>
    <row r="171" spans="1:16" x14ac:dyDescent="0.25">
      <c r="B171" s="3"/>
      <c r="C171" s="3"/>
      <c r="D171" s="3"/>
      <c r="E171" s="3"/>
      <c r="F171" s="3"/>
      <c r="G171" s="3"/>
      <c r="H171" s="3"/>
    </row>
    <row r="172" spans="1:16" x14ac:dyDescent="0.25">
      <c r="B172" s="3"/>
      <c r="C172" s="3"/>
      <c r="D172" s="3"/>
      <c r="E172" s="3"/>
      <c r="F172" s="3"/>
      <c r="G172" s="3"/>
      <c r="H172" s="3"/>
    </row>
    <row r="173" spans="1:16" x14ac:dyDescent="0.25">
      <c r="B173" s="3"/>
      <c r="C173" s="3"/>
      <c r="D173" s="3"/>
      <c r="E173" s="3"/>
      <c r="F173" s="3"/>
      <c r="G173" s="3"/>
      <c r="H173" s="3"/>
    </row>
    <row r="174" spans="1:16" x14ac:dyDescent="0.25">
      <c r="B174" s="3"/>
      <c r="C174" s="3"/>
      <c r="D174" s="3"/>
      <c r="E174" s="3"/>
      <c r="F174" s="3"/>
      <c r="G174" s="3"/>
    </row>
    <row r="175" spans="1:16" x14ac:dyDescent="0.25">
      <c r="B175" s="3"/>
      <c r="C175" s="3"/>
      <c r="D175" s="3"/>
      <c r="E175" s="3"/>
      <c r="F175" s="3"/>
      <c r="G175" s="3"/>
    </row>
    <row r="176" spans="1:16" x14ac:dyDescent="0.25">
      <c r="B176" s="1" t="s">
        <v>251</v>
      </c>
      <c r="C176" s="133"/>
      <c r="D176" s="2"/>
      <c r="E176" s="2"/>
      <c r="F176" s="2"/>
      <c r="G176" s="3"/>
    </row>
    <row r="177" spans="1:15" x14ac:dyDescent="0.25">
      <c r="B177" s="2"/>
      <c r="C177" s="2"/>
      <c r="D177" s="2"/>
      <c r="E177" s="2"/>
      <c r="F177" s="2"/>
      <c r="G177" s="3"/>
      <c r="H177" s="4"/>
      <c r="I177" s="4"/>
      <c r="J177" s="4"/>
      <c r="K177" s="4"/>
      <c r="L177" s="4"/>
      <c r="M177" s="7" t="s">
        <v>104</v>
      </c>
      <c r="N177" s="4"/>
      <c r="O177" s="4"/>
    </row>
    <row r="178" spans="1:15" x14ac:dyDescent="0.25">
      <c r="B178" s="555" t="s">
        <v>105</v>
      </c>
      <c r="C178" s="555"/>
      <c r="D178" s="555"/>
      <c r="E178" s="555"/>
      <c r="F178" s="555"/>
      <c r="G178" s="3"/>
      <c r="H178" s="4"/>
      <c r="I178" s="4"/>
      <c r="J178" s="4"/>
      <c r="K178" s="4"/>
      <c r="L178" s="4"/>
      <c r="M178" s="7" t="s">
        <v>246</v>
      </c>
      <c r="N178" s="4"/>
      <c r="O178" s="9" t="s">
        <v>107</v>
      </c>
    </row>
    <row r="179" spans="1:15" x14ac:dyDescent="0.25">
      <c r="B179" s="552" t="s">
        <v>0</v>
      </c>
      <c r="C179" s="552"/>
      <c r="D179" s="552"/>
      <c r="E179" s="552"/>
      <c r="F179" s="552"/>
      <c r="G179" s="3"/>
      <c r="H179" s="37" t="s">
        <v>106</v>
      </c>
      <c r="I179" s="42"/>
      <c r="J179" s="42"/>
      <c r="K179" s="55"/>
      <c r="L179" s="4"/>
      <c r="M179" s="127"/>
      <c r="N179" s="4"/>
      <c r="O179" s="215" t="s">
        <v>1</v>
      </c>
    </row>
    <row r="180" spans="1:15" x14ac:dyDescent="0.25">
      <c r="B180" s="172" t="s">
        <v>2</v>
      </c>
      <c r="C180" s="173" t="s">
        <v>3</v>
      </c>
      <c r="D180" s="173" t="s">
        <v>4</v>
      </c>
      <c r="E180" s="173" t="s">
        <v>4</v>
      </c>
      <c r="F180" s="173" t="s">
        <v>5</v>
      </c>
      <c r="G180" s="3"/>
      <c r="H180" s="11" t="s">
        <v>3</v>
      </c>
      <c r="I180" s="11" t="s">
        <v>4</v>
      </c>
      <c r="J180" s="11" t="s">
        <v>4</v>
      </c>
      <c r="K180" s="11" t="s">
        <v>5</v>
      </c>
      <c r="L180" s="84"/>
      <c r="M180" s="86" t="s">
        <v>4</v>
      </c>
      <c r="N180" s="87"/>
      <c r="O180" s="88" t="s">
        <v>4</v>
      </c>
    </row>
    <row r="181" spans="1:15" x14ac:dyDescent="0.25">
      <c r="B181" s="174" t="s">
        <v>2</v>
      </c>
      <c r="C181" s="175" t="s">
        <v>6</v>
      </c>
      <c r="D181" s="175" t="s">
        <v>7</v>
      </c>
      <c r="E181" s="175" t="s">
        <v>8</v>
      </c>
      <c r="F181" s="175" t="s">
        <v>7</v>
      </c>
      <c r="G181" s="3"/>
      <c r="H181" s="13" t="s">
        <v>6</v>
      </c>
      <c r="I181" s="13" t="s">
        <v>7</v>
      </c>
      <c r="J181" s="13" t="s">
        <v>8</v>
      </c>
      <c r="K181" s="13" t="s">
        <v>7</v>
      </c>
      <c r="L181" s="4"/>
      <c r="M181" s="90" t="s">
        <v>7</v>
      </c>
      <c r="N181" s="125"/>
      <c r="O181" s="16" t="s">
        <v>7</v>
      </c>
    </row>
    <row r="182" spans="1:15" x14ac:dyDescent="0.25">
      <c r="B182" s="176" t="s">
        <v>209</v>
      </c>
      <c r="C182" s="177" t="s">
        <v>2</v>
      </c>
      <c r="D182" s="177" t="s">
        <v>2</v>
      </c>
      <c r="E182" s="177" t="s">
        <v>2</v>
      </c>
      <c r="F182" s="177" t="s">
        <v>2</v>
      </c>
      <c r="G182" s="3"/>
      <c r="H182" s="20"/>
      <c r="I182" s="20"/>
      <c r="J182" s="20"/>
      <c r="K182" s="20"/>
      <c r="L182" s="4"/>
      <c r="M182" s="99"/>
      <c r="N182" s="4"/>
      <c r="O182" s="65"/>
    </row>
    <row r="183" spans="1:15" x14ac:dyDescent="0.25">
      <c r="A183" s="53" t="s">
        <v>44</v>
      </c>
      <c r="B183" s="178" t="s">
        <v>210</v>
      </c>
      <c r="C183" s="179" t="e">
        <f>-VLOOKUP($A183,#REF!,MATCH($A$4,#REF!,0),0)</f>
        <v>#REF!</v>
      </c>
      <c r="D183" s="179" t="e">
        <f>-VLOOKUP($A183,#REF!,MATCH($A$4,#REF!,0)+1,0)</f>
        <v>#REF!</v>
      </c>
      <c r="E183" s="179" t="e">
        <f>-VLOOKUP($A183,#REF!,MATCH($A$4,#REF!,0)+2,0)</f>
        <v>#REF!</v>
      </c>
      <c r="F183" s="179" t="e">
        <f>-VLOOKUP($A183,#REF!,MATCH($A$4,#REF!,0)+3,0)</f>
        <v>#REF!</v>
      </c>
      <c r="G183" s="3"/>
      <c r="H183" s="77"/>
      <c r="I183" s="77"/>
      <c r="J183" s="77"/>
      <c r="K183" s="77"/>
      <c r="L183" s="4"/>
      <c r="M183" s="21"/>
      <c r="N183" s="4"/>
      <c r="O183" s="22" t="e">
        <f>D183-M183</f>
        <v>#REF!</v>
      </c>
    </row>
    <row r="184" spans="1:15" x14ac:dyDescent="0.25">
      <c r="A184" s="53" t="s">
        <v>45</v>
      </c>
      <c r="B184" s="180" t="s">
        <v>211</v>
      </c>
      <c r="C184" s="179" t="e">
        <f>-VLOOKUP($A184,#REF!,MATCH($A$4,#REF!,0),0)</f>
        <v>#REF!</v>
      </c>
      <c r="D184" s="179" t="e">
        <f>-VLOOKUP($A184,#REF!,MATCH($A$4,#REF!,0)+1,0)</f>
        <v>#REF!</v>
      </c>
      <c r="E184" s="179" t="e">
        <f>-VLOOKUP($A184,#REF!,MATCH($A$4,#REF!,0)+2,0)</f>
        <v>#REF!</v>
      </c>
      <c r="F184" s="179" t="e">
        <f>-VLOOKUP($A184,#REF!,MATCH($A$4,#REF!,0)+3,0)</f>
        <v>#REF!</v>
      </c>
      <c r="G184" s="3"/>
      <c r="H184" s="77"/>
      <c r="I184" s="77"/>
      <c r="J184" s="77"/>
      <c r="K184" s="77"/>
      <c r="L184" s="4"/>
      <c r="M184" s="21"/>
      <c r="N184" s="4"/>
      <c r="O184" s="22" t="e">
        <f t="shared" ref="O184:O231" si="30">D184-M184</f>
        <v>#REF!</v>
      </c>
    </row>
    <row r="185" spans="1:15" x14ac:dyDescent="0.25">
      <c r="A185" s="53" t="s">
        <v>49</v>
      </c>
      <c r="B185" s="180" t="s">
        <v>16</v>
      </c>
      <c r="C185" s="179" t="e">
        <f>-VLOOKUP($A185,#REF!,MATCH($A$4,#REF!,0),0)</f>
        <v>#REF!</v>
      </c>
      <c r="D185" s="179" t="e">
        <f>-VLOOKUP($A185,#REF!,MATCH($A$4,#REF!,0)+1,0)</f>
        <v>#REF!</v>
      </c>
      <c r="E185" s="179" t="e">
        <f>-VLOOKUP($A185,#REF!,MATCH($A$4,#REF!,0)+2,0)</f>
        <v>#REF!</v>
      </c>
      <c r="F185" s="179" t="e">
        <f>-VLOOKUP($A185,#REF!,MATCH($A$4,#REF!,0)+3,0)</f>
        <v>#REF!</v>
      </c>
      <c r="G185" s="3"/>
      <c r="H185" s="77"/>
      <c r="I185" s="77"/>
      <c r="J185" s="77"/>
      <c r="K185" s="77"/>
      <c r="L185" s="4"/>
      <c r="M185" s="21"/>
      <c r="N185" s="4"/>
      <c r="O185" s="22" t="e">
        <f t="shared" si="30"/>
        <v>#REF!</v>
      </c>
    </row>
    <row r="186" spans="1:15" x14ac:dyDescent="0.25">
      <c r="A186" s="53" t="s">
        <v>47</v>
      </c>
      <c r="B186" s="180" t="s">
        <v>14</v>
      </c>
      <c r="C186" s="179" t="e">
        <f>-VLOOKUP($A186,#REF!,MATCH($A$4,#REF!,0),0)</f>
        <v>#REF!</v>
      </c>
      <c r="D186" s="179" t="e">
        <f>-VLOOKUP($A186,#REF!,MATCH($A$4,#REF!,0)+1,0)</f>
        <v>#REF!</v>
      </c>
      <c r="E186" s="179" t="e">
        <f>-VLOOKUP($A186,#REF!,MATCH($A$4,#REF!,0)+2,0)</f>
        <v>#REF!</v>
      </c>
      <c r="F186" s="179" t="e">
        <f>-VLOOKUP($A186,#REF!,MATCH($A$4,#REF!,0)+3,0)</f>
        <v>#REF!</v>
      </c>
      <c r="G186" s="3"/>
      <c r="H186" s="77"/>
      <c r="I186" s="77"/>
      <c r="J186" s="77"/>
      <c r="K186" s="77"/>
      <c r="L186" s="4"/>
      <c r="M186" s="21"/>
      <c r="N186" s="4"/>
      <c r="O186" s="22" t="e">
        <f t="shared" si="30"/>
        <v>#REF!</v>
      </c>
    </row>
    <row r="187" spans="1:15" x14ac:dyDescent="0.25">
      <c r="A187" s="53" t="s">
        <v>48</v>
      </c>
      <c r="B187" s="180" t="s">
        <v>15</v>
      </c>
      <c r="C187" s="179" t="e">
        <f>-VLOOKUP($A187,#REF!,MATCH($A$4,#REF!,0),0)</f>
        <v>#REF!</v>
      </c>
      <c r="D187" s="179" t="e">
        <f>-VLOOKUP($A187,#REF!,MATCH($A$4,#REF!,0)+1,0)</f>
        <v>#REF!</v>
      </c>
      <c r="E187" s="179" t="e">
        <f>-VLOOKUP($A187,#REF!,MATCH($A$4,#REF!,0)+2,0)</f>
        <v>#REF!</v>
      </c>
      <c r="F187" s="179" t="e">
        <f>-VLOOKUP($A187,#REF!,MATCH($A$4,#REF!,0)+3,0)</f>
        <v>#REF!</v>
      </c>
      <c r="G187" s="3"/>
      <c r="H187" s="77"/>
      <c r="I187" s="77"/>
      <c r="J187" s="77"/>
      <c r="K187" s="77"/>
      <c r="L187" s="4"/>
      <c r="M187" s="21"/>
      <c r="N187" s="4"/>
      <c r="O187" s="22" t="e">
        <f t="shared" si="30"/>
        <v>#REF!</v>
      </c>
    </row>
    <row r="188" spans="1:15" x14ac:dyDescent="0.25">
      <c r="A188" s="53" t="s">
        <v>46</v>
      </c>
      <c r="B188" s="178" t="s">
        <v>13</v>
      </c>
      <c r="C188" s="179" t="e">
        <f>-VLOOKUP($A188,#REF!,MATCH($A$4,#REF!,0),0)</f>
        <v>#REF!</v>
      </c>
      <c r="D188" s="179" t="e">
        <f>-VLOOKUP($A188,#REF!,MATCH($A$4,#REF!,0)+1,0)</f>
        <v>#REF!</v>
      </c>
      <c r="E188" s="179" t="e">
        <f>-VLOOKUP($A188,#REF!,MATCH($A$4,#REF!,0)+2,0)</f>
        <v>#REF!</v>
      </c>
      <c r="F188" s="179" t="e">
        <f>-VLOOKUP($A188,#REF!,MATCH($A$4,#REF!,0)+3,0)</f>
        <v>#REF!</v>
      </c>
      <c r="G188" s="3"/>
      <c r="H188" s="77"/>
      <c r="I188" s="77"/>
      <c r="J188" s="77"/>
      <c r="K188" s="77"/>
      <c r="L188" s="4"/>
      <c r="M188" s="21"/>
      <c r="N188" s="4"/>
      <c r="O188" s="22" t="e">
        <f t="shared" si="30"/>
        <v>#REF!</v>
      </c>
    </row>
    <row r="189" spans="1:15" x14ac:dyDescent="0.25">
      <c r="A189" s="53" t="s">
        <v>50</v>
      </c>
      <c r="B189" s="180" t="s">
        <v>17</v>
      </c>
      <c r="C189" s="179" t="e">
        <f>-VLOOKUP($A189,#REF!,MATCH($A$4,#REF!,0),0)</f>
        <v>#REF!</v>
      </c>
      <c r="D189" s="179" t="e">
        <f>-VLOOKUP($A189,#REF!,MATCH($A$4,#REF!,0)+1,0)</f>
        <v>#REF!</v>
      </c>
      <c r="E189" s="179" t="e">
        <f>-VLOOKUP($A189,#REF!,MATCH($A$4,#REF!,0)+2,0)</f>
        <v>#REF!</v>
      </c>
      <c r="F189" s="179" t="e">
        <f>-VLOOKUP($A189,#REF!,MATCH($A$4,#REF!,0)+3,0)</f>
        <v>#REF!</v>
      </c>
      <c r="G189" s="3"/>
      <c r="H189" s="77"/>
      <c r="I189" s="77"/>
      <c r="J189" s="77"/>
      <c r="K189" s="77"/>
      <c r="L189" s="4"/>
      <c r="M189" s="21"/>
      <c r="N189" s="4"/>
      <c r="O189" s="22" t="e">
        <f t="shared" si="30"/>
        <v>#REF!</v>
      </c>
    </row>
    <row r="190" spans="1:15" x14ac:dyDescent="0.25">
      <c r="A190" s="53" t="s">
        <v>51</v>
      </c>
      <c r="B190" s="181" t="s">
        <v>237</v>
      </c>
      <c r="C190" s="182" t="e">
        <f>SUM(C183:C189)</f>
        <v>#REF!</v>
      </c>
      <c r="D190" s="182" t="e">
        <f t="shared" ref="D190:F190" si="31">SUM(D183:D189)</f>
        <v>#REF!</v>
      </c>
      <c r="E190" s="182" t="e">
        <f t="shared" si="31"/>
        <v>#REF!</v>
      </c>
      <c r="F190" s="182" t="e">
        <f t="shared" si="31"/>
        <v>#REF!</v>
      </c>
      <c r="G190" s="3"/>
      <c r="H190" s="136" t="e">
        <f>-VLOOKUP($A190,#REF!,MATCH($A$4,#REF!,0),0)-C190</f>
        <v>#REF!</v>
      </c>
      <c r="I190" s="136" t="e">
        <f>-VLOOKUP($A190,#REF!,MATCH($A$4,#REF!,0)+1,0)-D190</f>
        <v>#REF!</v>
      </c>
      <c r="J190" s="136" t="e">
        <f>-VLOOKUP($A190,#REF!,MATCH($A$4,#REF!,0)+2,0)-E190</f>
        <v>#REF!</v>
      </c>
      <c r="K190" s="136" t="e">
        <f>-VLOOKUP($A190,#REF!,MATCH($A$4,#REF!,0)+3,0)-F190</f>
        <v>#REF!</v>
      </c>
      <c r="L190" s="4"/>
      <c r="M190" s="31"/>
      <c r="N190" s="4"/>
      <c r="O190" s="32" t="e">
        <f t="shared" si="30"/>
        <v>#REF!</v>
      </c>
    </row>
    <row r="191" spans="1:15" ht="10.35" customHeight="1" x14ac:dyDescent="0.25">
      <c r="B191" s="180" t="s">
        <v>268</v>
      </c>
      <c r="C191" s="180" t="s">
        <v>268</v>
      </c>
      <c r="D191" s="180" t="s">
        <v>268</v>
      </c>
      <c r="E191" s="180" t="s">
        <v>268</v>
      </c>
      <c r="F191" s="180" t="s">
        <v>268</v>
      </c>
      <c r="G191" s="3"/>
      <c r="H191" s="67"/>
      <c r="I191" s="67"/>
      <c r="J191" s="67"/>
      <c r="K191" s="67"/>
      <c r="L191" s="4"/>
      <c r="M191" s="21"/>
      <c r="N191" s="4"/>
      <c r="O191" s="22"/>
    </row>
    <row r="192" spans="1:15" x14ac:dyDescent="0.25">
      <c r="B192" s="176" t="s">
        <v>238</v>
      </c>
      <c r="C192" s="179" t="s">
        <v>2</v>
      </c>
      <c r="D192" s="179" t="s">
        <v>2</v>
      </c>
      <c r="E192" s="179" t="s">
        <v>2</v>
      </c>
      <c r="F192" s="179" t="s">
        <v>2</v>
      </c>
      <c r="G192" s="3"/>
      <c r="H192" s="67"/>
      <c r="I192" s="67"/>
      <c r="J192" s="67"/>
      <c r="K192" s="67"/>
      <c r="L192" s="4"/>
      <c r="M192" s="21"/>
      <c r="N192" s="4"/>
      <c r="O192" s="22"/>
    </row>
    <row r="193" spans="1:15" x14ac:dyDescent="0.25">
      <c r="A193" s="53" t="s">
        <v>55</v>
      </c>
      <c r="B193" s="180" t="s">
        <v>239</v>
      </c>
      <c r="C193" s="179" t="e">
        <f>VLOOKUP($A193,#REF!,MATCH($A$4,#REF!,0),0)</f>
        <v>#REF!</v>
      </c>
      <c r="D193" s="179" t="e">
        <f>VLOOKUP($A193,#REF!,MATCH($A$4,#REF!,0)+1,0)</f>
        <v>#REF!</v>
      </c>
      <c r="E193" s="179" t="e">
        <f>VLOOKUP($A193,#REF!,MATCH($A$4,#REF!,0)+2,0)</f>
        <v>#REF!</v>
      </c>
      <c r="F193" s="179" t="e">
        <f>VLOOKUP($A193,#REF!,MATCH($A$4,#REF!,0)+3,0)</f>
        <v>#REF!</v>
      </c>
      <c r="G193" s="3"/>
      <c r="H193" s="67"/>
      <c r="I193" s="67"/>
      <c r="J193" s="67"/>
      <c r="K193" s="67"/>
      <c r="L193" s="4"/>
      <c r="M193" s="21"/>
      <c r="N193" s="4"/>
      <c r="O193" s="22" t="e">
        <f t="shared" si="30"/>
        <v>#REF!</v>
      </c>
    </row>
    <row r="194" spans="1:15" x14ac:dyDescent="0.25">
      <c r="A194" s="53" t="s">
        <v>53</v>
      </c>
      <c r="B194" s="180" t="s">
        <v>23</v>
      </c>
      <c r="C194" s="179" t="e">
        <f>VLOOKUP($A194,#REF!,MATCH($A$4,#REF!,0),0)</f>
        <v>#REF!</v>
      </c>
      <c r="D194" s="179" t="e">
        <f>VLOOKUP($A194,#REF!,MATCH($A$4,#REF!,0)+1,0)</f>
        <v>#REF!</v>
      </c>
      <c r="E194" s="179" t="e">
        <f>VLOOKUP($A194,#REF!,MATCH($A$4,#REF!,0)+2,0)</f>
        <v>#REF!</v>
      </c>
      <c r="F194" s="179" t="e">
        <f>VLOOKUP($A194,#REF!,MATCH($A$4,#REF!,0)+3,0)</f>
        <v>#REF!</v>
      </c>
      <c r="G194" s="3"/>
      <c r="H194" s="67"/>
      <c r="I194" s="67"/>
      <c r="J194" s="67"/>
      <c r="K194" s="67"/>
      <c r="L194" s="4"/>
      <c r="M194" s="21"/>
      <c r="N194" s="4"/>
      <c r="O194" s="22" t="e">
        <f t="shared" si="30"/>
        <v>#REF!</v>
      </c>
    </row>
    <row r="195" spans="1:15" x14ac:dyDescent="0.25">
      <c r="A195" s="53" t="s">
        <v>232</v>
      </c>
      <c r="B195" s="180" t="s">
        <v>213</v>
      </c>
      <c r="C195" s="179" t="e">
        <f>VLOOKUP($A195,#REF!,MATCH($A$4,#REF!,0),0)</f>
        <v>#REF!</v>
      </c>
      <c r="D195" s="179" t="e">
        <f>VLOOKUP($A195,#REF!,MATCH($A$4,#REF!,0)+1,0)</f>
        <v>#REF!</v>
      </c>
      <c r="E195" s="179" t="e">
        <f>VLOOKUP($A195,#REF!,MATCH($A$4,#REF!,0)+2,0)</f>
        <v>#REF!</v>
      </c>
      <c r="F195" s="179" t="e">
        <f>VLOOKUP($A195,#REF!,MATCH($A$4,#REF!,0)+3,0)</f>
        <v>#REF!</v>
      </c>
      <c r="G195" s="3"/>
      <c r="H195" s="67"/>
      <c r="I195" s="67"/>
      <c r="J195" s="67"/>
      <c r="K195" s="67"/>
      <c r="L195" s="4"/>
      <c r="M195" s="21"/>
      <c r="N195" s="4"/>
      <c r="O195" s="22" t="e">
        <f t="shared" si="30"/>
        <v>#REF!</v>
      </c>
    </row>
    <row r="196" spans="1:15" x14ac:dyDescent="0.25">
      <c r="A196" s="53" t="s">
        <v>162</v>
      </c>
      <c r="B196" s="180" t="s">
        <v>22</v>
      </c>
      <c r="C196" s="179" t="e">
        <f>VLOOKUP($A196,#REF!,MATCH($A$4,#REF!,0),0)</f>
        <v>#REF!</v>
      </c>
      <c r="D196" s="179" t="e">
        <f>VLOOKUP($A196,#REF!,MATCH($A$4,#REF!,0)+1,0)</f>
        <v>#REF!</v>
      </c>
      <c r="E196" s="179" t="e">
        <f>VLOOKUP($A196,#REF!,MATCH($A$4,#REF!,0)+2,0)</f>
        <v>#REF!</v>
      </c>
      <c r="F196" s="179" t="e">
        <f>VLOOKUP($A196,#REF!,MATCH($A$4,#REF!,0)+3,0)</f>
        <v>#REF!</v>
      </c>
      <c r="G196" s="3"/>
      <c r="H196" s="67"/>
      <c r="I196" s="67"/>
      <c r="J196" s="67"/>
      <c r="K196" s="67"/>
      <c r="L196" s="4"/>
      <c r="M196" s="21"/>
      <c r="N196" s="4"/>
      <c r="O196" s="22"/>
    </row>
    <row r="197" spans="1:15" x14ac:dyDescent="0.25">
      <c r="A197" s="53" t="s">
        <v>161</v>
      </c>
      <c r="B197" s="180" t="s">
        <v>266</v>
      </c>
      <c r="C197" s="179" t="e">
        <f>VLOOKUP($A197,#REF!,MATCH($A$4,#REF!,0),0)</f>
        <v>#REF!</v>
      </c>
      <c r="D197" s="179" t="e">
        <f>VLOOKUP($A197,#REF!,MATCH($A$4,#REF!,0)+1,0)</f>
        <v>#REF!</v>
      </c>
      <c r="E197" s="179" t="e">
        <f>VLOOKUP($A197,#REF!,MATCH($A$4,#REF!,0)+2,0)</f>
        <v>#REF!</v>
      </c>
      <c r="F197" s="179" t="e">
        <f>VLOOKUP($A197,#REF!,MATCH($A$4,#REF!,0)+3,0)</f>
        <v>#REF!</v>
      </c>
      <c r="G197" s="3"/>
      <c r="H197" s="67"/>
      <c r="I197" s="67"/>
      <c r="J197" s="67"/>
      <c r="K197" s="67"/>
      <c r="L197" s="4"/>
      <c r="M197" s="21"/>
      <c r="N197" s="4"/>
      <c r="O197" s="22"/>
    </row>
    <row r="198" spans="1:15" x14ac:dyDescent="0.25">
      <c r="A198" s="53" t="s">
        <v>56</v>
      </c>
      <c r="B198" s="181" t="s">
        <v>214</v>
      </c>
      <c r="C198" s="182" t="e">
        <f>SUM(C193:C197)</f>
        <v>#REF!</v>
      </c>
      <c r="D198" s="182" t="e">
        <f t="shared" ref="D198:F198" si="32">SUM(D193:D197)</f>
        <v>#REF!</v>
      </c>
      <c r="E198" s="182" t="e">
        <f t="shared" si="32"/>
        <v>#REF!</v>
      </c>
      <c r="F198" s="182" t="e">
        <f t="shared" si="32"/>
        <v>#REF!</v>
      </c>
      <c r="G198" s="3"/>
      <c r="H198" s="136" t="e">
        <f>VLOOKUP($A198,#REF!,MATCH($A$4,#REF!,0),0)-C198</f>
        <v>#REF!</v>
      </c>
      <c r="I198" s="136" t="e">
        <f>VLOOKUP($A198,#REF!,MATCH($A$4,#REF!,0)+1,0)-D198</f>
        <v>#REF!</v>
      </c>
      <c r="J198" s="136" t="e">
        <f>VLOOKUP($A198,#REF!,MATCH($A$4,#REF!,0)+2,0)-E198</f>
        <v>#REF!</v>
      </c>
      <c r="K198" s="136" t="e">
        <f>VLOOKUP($A198,#REF!,MATCH($A$4,#REF!,0)+3,0)-F198</f>
        <v>#REF!</v>
      </c>
      <c r="L198" s="4"/>
      <c r="M198" s="31"/>
      <c r="N198" s="4"/>
      <c r="O198" s="27" t="e">
        <f t="shared" si="30"/>
        <v>#REF!</v>
      </c>
    </row>
    <row r="199" spans="1:15" x14ac:dyDescent="0.25">
      <c r="A199" s="53" t="s">
        <v>57</v>
      </c>
      <c r="B199" s="181" t="s">
        <v>215</v>
      </c>
      <c r="C199" s="182" t="e">
        <f>C190-C198</f>
        <v>#REF!</v>
      </c>
      <c r="D199" s="182" t="e">
        <f t="shared" ref="D199:F199" si="33">D190-D198</f>
        <v>#REF!</v>
      </c>
      <c r="E199" s="182" t="e">
        <f t="shared" si="33"/>
        <v>#REF!</v>
      </c>
      <c r="F199" s="182" t="e">
        <f t="shared" si="33"/>
        <v>#REF!</v>
      </c>
      <c r="G199" s="3"/>
      <c r="H199" s="136" t="e">
        <f>-VLOOKUP($A199,#REF!,MATCH($A$4,#REF!,0),0)-C199</f>
        <v>#REF!</v>
      </c>
      <c r="I199" s="136" t="e">
        <f>-VLOOKUP($A199,#REF!,MATCH($A$4,#REF!,0)+1,0)-D199</f>
        <v>#REF!</v>
      </c>
      <c r="J199" s="136" t="e">
        <f>-VLOOKUP($A199,#REF!,MATCH($A$4,#REF!,0)+2,0)-E199</f>
        <v>#REF!</v>
      </c>
      <c r="K199" s="136" t="e">
        <f>-VLOOKUP($A199,#REF!,MATCH($A$4,#REF!,0)+3,0)-F199</f>
        <v>#REF!</v>
      </c>
      <c r="L199" s="4"/>
      <c r="M199" s="31"/>
      <c r="N199" s="4"/>
      <c r="O199" s="32" t="e">
        <f t="shared" si="30"/>
        <v>#REF!</v>
      </c>
    </row>
    <row r="200" spans="1:15" x14ac:dyDescent="0.25">
      <c r="B200" s="176" t="s">
        <v>28</v>
      </c>
      <c r="C200" s="183" t="s">
        <v>2</v>
      </c>
      <c r="D200" s="183" t="s">
        <v>2</v>
      </c>
      <c r="E200" s="183" t="s">
        <v>2</v>
      </c>
      <c r="F200" s="183" t="s">
        <v>2</v>
      </c>
      <c r="G200" s="3"/>
      <c r="H200" s="97"/>
      <c r="I200" s="97"/>
      <c r="J200" s="97"/>
      <c r="K200" s="97"/>
      <c r="L200" s="4"/>
      <c r="M200" s="41"/>
      <c r="N200" s="39"/>
      <c r="O200" s="22"/>
    </row>
    <row r="201" spans="1:15" x14ac:dyDescent="0.25">
      <c r="A201" s="53" t="s">
        <v>58</v>
      </c>
      <c r="B201" s="180" t="s">
        <v>29</v>
      </c>
      <c r="C201" s="179" t="e">
        <f>-VLOOKUP($A201,#REF!,MATCH($A$4,#REF!,0),0)</f>
        <v>#REF!</v>
      </c>
      <c r="D201" s="179" t="e">
        <f>-VLOOKUP($A201,#REF!,MATCH($A$4,#REF!,0)+1,0)</f>
        <v>#REF!</v>
      </c>
      <c r="E201" s="179" t="e">
        <f>-VLOOKUP($A201,#REF!,MATCH($A$4,#REF!,0)+2,0)</f>
        <v>#REF!</v>
      </c>
      <c r="F201" s="179" t="e">
        <f>-VLOOKUP($A201,#REF!,MATCH($A$4,#REF!,0)+3,0)</f>
        <v>#REF!</v>
      </c>
      <c r="G201" s="3"/>
      <c r="H201" s="97"/>
      <c r="I201" s="97"/>
      <c r="J201" s="97"/>
      <c r="K201" s="97"/>
      <c r="L201" s="4"/>
      <c r="M201" s="30"/>
      <c r="N201" s="39"/>
      <c r="O201" s="22" t="e">
        <f t="shared" si="30"/>
        <v>#REF!</v>
      </c>
    </row>
    <row r="202" spans="1:15" x14ac:dyDescent="0.25">
      <c r="A202" s="53" t="s">
        <v>60</v>
      </c>
      <c r="B202" s="180" t="s">
        <v>216</v>
      </c>
      <c r="C202" s="179" t="e">
        <f>-VLOOKUP($A202,#REF!,MATCH($A$4,#REF!,0),0)</f>
        <v>#REF!</v>
      </c>
      <c r="D202" s="179" t="e">
        <f>-VLOOKUP($A202,#REF!,MATCH($A$4,#REF!,0)+1,0)</f>
        <v>#REF!</v>
      </c>
      <c r="E202" s="179" t="e">
        <f>-VLOOKUP($A202,#REF!,MATCH($A$4,#REF!,0)+2,0)</f>
        <v>#REF!</v>
      </c>
      <c r="F202" s="179" t="e">
        <f>-VLOOKUP($A202,#REF!,MATCH($A$4,#REF!,0)+3,0)</f>
        <v>#REF!</v>
      </c>
      <c r="G202" s="3"/>
      <c r="H202" s="97"/>
      <c r="I202" s="97"/>
      <c r="J202" s="97"/>
      <c r="K202" s="97"/>
      <c r="L202" s="29"/>
      <c r="M202" s="30"/>
      <c r="N202" s="10"/>
      <c r="O202" s="22" t="e">
        <f t="shared" si="30"/>
        <v>#REF!</v>
      </c>
    </row>
    <row r="203" spans="1:15" x14ac:dyDescent="0.25">
      <c r="A203" s="53" t="s">
        <v>61</v>
      </c>
      <c r="B203" s="180" t="s">
        <v>31</v>
      </c>
      <c r="C203" s="179" t="e">
        <f>-VLOOKUP($A203,#REF!,MATCH($A$4,#REF!,0),0)</f>
        <v>#REF!</v>
      </c>
      <c r="D203" s="179" t="e">
        <f>-VLOOKUP($A203,#REF!,MATCH($A$4,#REF!,0)+1,0)</f>
        <v>#REF!</v>
      </c>
      <c r="E203" s="179" t="e">
        <f>-VLOOKUP($A203,#REF!,MATCH($A$4,#REF!,0)+2,0)</f>
        <v>#REF!</v>
      </c>
      <c r="F203" s="179" t="e">
        <f>-VLOOKUP($A203,#REF!,MATCH($A$4,#REF!,0)+3,0)</f>
        <v>#REF!</v>
      </c>
      <c r="G203" s="3"/>
      <c r="H203" s="97"/>
      <c r="I203" s="97"/>
      <c r="J203" s="97"/>
      <c r="K203" s="97"/>
      <c r="L203" s="29"/>
      <c r="M203" s="30"/>
      <c r="N203" s="10"/>
      <c r="O203" s="22" t="e">
        <f t="shared" si="30"/>
        <v>#REF!</v>
      </c>
    </row>
    <row r="204" spans="1:15" x14ac:dyDescent="0.25">
      <c r="A204" s="53" t="s">
        <v>62</v>
      </c>
      <c r="B204" s="181" t="s">
        <v>33</v>
      </c>
      <c r="C204" s="182" t="e">
        <f>SUM(C201:C203)</f>
        <v>#REF!</v>
      </c>
      <c r="D204" s="182" t="e">
        <f t="shared" ref="D204:F204" si="34">SUM(D201:D203)</f>
        <v>#REF!</v>
      </c>
      <c r="E204" s="182" t="e">
        <f t="shared" si="34"/>
        <v>#REF!</v>
      </c>
      <c r="F204" s="182" t="e">
        <f t="shared" si="34"/>
        <v>#REF!</v>
      </c>
      <c r="G204" s="3"/>
      <c r="H204" s="136" t="e">
        <f>-VLOOKUP($A204,#REF!,MATCH($A$4,#REF!,0),0)-C204</f>
        <v>#REF!</v>
      </c>
      <c r="I204" s="136" t="e">
        <f>-VLOOKUP($A204,#REF!,MATCH($A$4,#REF!,0)+1,0)-D204</f>
        <v>#REF!</v>
      </c>
      <c r="J204" s="136" t="e">
        <f>-VLOOKUP($A204,#REF!,MATCH($A$4,#REF!,0)+2,0)-E204</f>
        <v>#REF!</v>
      </c>
      <c r="K204" s="136" t="e">
        <f>-VLOOKUP($A204,#REF!,MATCH($A$4,#REF!,0)+3,0)-F204</f>
        <v>#REF!</v>
      </c>
      <c r="L204" s="4"/>
      <c r="M204" s="31"/>
      <c r="N204" s="39"/>
      <c r="O204" s="32" t="e">
        <f t="shared" si="30"/>
        <v>#REF!</v>
      </c>
    </row>
    <row r="205" spans="1:15" ht="15.75" thickBot="1" x14ac:dyDescent="0.3">
      <c r="A205" s="53" t="s">
        <v>63</v>
      </c>
      <c r="B205" s="184" t="s">
        <v>34</v>
      </c>
      <c r="C205" s="185" t="e">
        <f>C199+C204</f>
        <v>#REF!</v>
      </c>
      <c r="D205" s="185" t="e">
        <f t="shared" ref="D205:F205" si="35">D199+D204</f>
        <v>#REF!</v>
      </c>
      <c r="E205" s="185" t="e">
        <f t="shared" si="35"/>
        <v>#REF!</v>
      </c>
      <c r="F205" s="185" t="e">
        <f t="shared" si="35"/>
        <v>#REF!</v>
      </c>
      <c r="G205" s="3"/>
      <c r="H205" s="137" t="e">
        <f>-VLOOKUP($A205,#REF!,MATCH($A$4,#REF!,0),0)-C205</f>
        <v>#REF!</v>
      </c>
      <c r="I205" s="137" t="e">
        <f>-VLOOKUP($A205,#REF!,MATCH($A$4,#REF!,0)+1,0)-D205</f>
        <v>#REF!</v>
      </c>
      <c r="J205" s="137" t="e">
        <f>-VLOOKUP($A205,#REF!,MATCH($A$4,#REF!,0)+2,0)-E205</f>
        <v>#REF!</v>
      </c>
      <c r="K205" s="137" t="e">
        <f>-VLOOKUP($A205,#REF!,MATCH($A$4,#REF!,0)+3,0)-F205</f>
        <v>#REF!</v>
      </c>
      <c r="L205" s="4"/>
      <c r="M205" s="128"/>
      <c r="N205" s="39"/>
      <c r="O205" s="36" t="e">
        <f t="shared" si="30"/>
        <v>#REF!</v>
      </c>
    </row>
    <row r="206" spans="1:15" ht="9" customHeight="1" x14ac:dyDescent="0.25">
      <c r="B206" s="176" t="s">
        <v>268</v>
      </c>
      <c r="C206" s="176" t="s">
        <v>268</v>
      </c>
      <c r="D206" s="176" t="s">
        <v>268</v>
      </c>
      <c r="E206" s="176" t="s">
        <v>268</v>
      </c>
      <c r="F206" s="176" t="s">
        <v>268</v>
      </c>
      <c r="G206" s="3"/>
      <c r="H206" s="97"/>
      <c r="I206" s="97"/>
      <c r="J206" s="97"/>
      <c r="K206" s="97"/>
      <c r="L206" s="4"/>
      <c r="M206" s="41"/>
      <c r="N206" s="39"/>
      <c r="O206" s="22"/>
    </row>
    <row r="207" spans="1:15" x14ac:dyDescent="0.25">
      <c r="B207" s="186" t="s">
        <v>35</v>
      </c>
      <c r="C207" s="183" t="s">
        <v>2</v>
      </c>
      <c r="D207" s="183" t="s">
        <v>2</v>
      </c>
      <c r="E207" s="183" t="s">
        <v>2</v>
      </c>
      <c r="F207" s="183" t="s">
        <v>2</v>
      </c>
      <c r="G207" s="3"/>
      <c r="H207" s="97"/>
      <c r="I207" s="97"/>
      <c r="J207" s="97"/>
      <c r="K207" s="97"/>
      <c r="L207" s="4"/>
      <c r="M207" s="41"/>
      <c r="N207" s="39"/>
      <c r="O207" s="22"/>
    </row>
    <row r="208" spans="1:15" x14ac:dyDescent="0.25">
      <c r="A208" s="53" t="s">
        <v>65</v>
      </c>
      <c r="B208" s="126" t="s">
        <v>37</v>
      </c>
      <c r="C208" s="179" t="e">
        <f>-VLOOKUP($A208,#REF!,MATCH($A$4,#REF!,0),0)</f>
        <v>#REF!</v>
      </c>
      <c r="D208" s="179" t="e">
        <f>-VLOOKUP($A208,#REF!,MATCH($A$4,#REF!,0)+1,0)</f>
        <v>#REF!</v>
      </c>
      <c r="E208" s="179" t="e">
        <f>-VLOOKUP($A208,#REF!,MATCH($A$4,#REF!,0)+2,0)</f>
        <v>#REF!</v>
      </c>
      <c r="F208" s="179" t="e">
        <f>-VLOOKUP($A208,#REF!,MATCH($A$4,#REF!,0)+3,0)</f>
        <v>#REF!</v>
      </c>
      <c r="G208" s="3"/>
      <c r="H208" s="97"/>
      <c r="I208" s="97"/>
      <c r="J208" s="97"/>
      <c r="K208" s="97"/>
      <c r="L208" s="4"/>
      <c r="M208" s="21"/>
      <c r="N208" s="39"/>
      <c r="O208" s="22" t="e">
        <f t="shared" si="30"/>
        <v>#REF!</v>
      </c>
    </row>
    <row r="209" spans="1:15" ht="25.5" x14ac:dyDescent="0.25">
      <c r="A209" s="53" t="s">
        <v>64</v>
      </c>
      <c r="B209" s="126" t="s">
        <v>217</v>
      </c>
      <c r="C209" s="179" t="e">
        <f>-VLOOKUP($A209,#REF!,MATCH($A$4,#REF!,0),0)</f>
        <v>#REF!</v>
      </c>
      <c r="D209" s="179" t="e">
        <f>-VLOOKUP($A209,#REF!,MATCH($A$4,#REF!,0)+1,0)</f>
        <v>#REF!</v>
      </c>
      <c r="E209" s="179" t="e">
        <f>-VLOOKUP($A209,#REF!,MATCH($A$4,#REF!,0)+2,0)</f>
        <v>#REF!</v>
      </c>
      <c r="F209" s="179" t="e">
        <f>-VLOOKUP($A209,#REF!,MATCH($A$4,#REF!,0)+3,0)</f>
        <v>#REF!</v>
      </c>
      <c r="G209" s="3"/>
      <c r="H209" s="97"/>
      <c r="I209" s="97"/>
      <c r="J209" s="97"/>
      <c r="K209" s="97"/>
      <c r="L209" s="4"/>
      <c r="M209" s="21"/>
      <c r="N209" s="39"/>
      <c r="O209" s="22" t="e">
        <f t="shared" si="30"/>
        <v>#REF!</v>
      </c>
    </row>
    <row r="210" spans="1:15" x14ac:dyDescent="0.25">
      <c r="A210" s="53" t="s">
        <v>66</v>
      </c>
      <c r="B210" s="126" t="s">
        <v>218</v>
      </c>
      <c r="C210" s="179" t="e">
        <f>-VLOOKUP($A210,#REF!,MATCH($A$4,#REF!,0),0)</f>
        <v>#REF!</v>
      </c>
      <c r="D210" s="179" t="e">
        <f>-VLOOKUP($A210,#REF!,MATCH($A$4,#REF!,0)+1,0)</f>
        <v>#REF!</v>
      </c>
      <c r="E210" s="179" t="e">
        <f>-VLOOKUP($A210,#REF!,MATCH($A$4,#REF!,0)+2,0)</f>
        <v>#REF!</v>
      </c>
      <c r="F210" s="179" t="e">
        <f>-VLOOKUP($A210,#REF!,MATCH($A$4,#REF!,0)+3,0)</f>
        <v>#REF!</v>
      </c>
      <c r="G210" s="3"/>
      <c r="H210" s="97"/>
      <c r="I210" s="97"/>
      <c r="J210" s="97"/>
      <c r="K210" s="97"/>
      <c r="L210" s="4"/>
      <c r="M210" s="21"/>
      <c r="N210" s="39"/>
      <c r="O210" s="22" t="e">
        <f t="shared" si="30"/>
        <v>#REF!</v>
      </c>
    </row>
    <row r="211" spans="1:15" x14ac:dyDescent="0.25">
      <c r="A211" s="53" t="s">
        <v>67</v>
      </c>
      <c r="B211" s="126" t="s">
        <v>39</v>
      </c>
      <c r="C211" s="179" t="e">
        <f>-VLOOKUP($A211,#REF!,MATCH($A$4,#REF!,0),0)</f>
        <v>#REF!</v>
      </c>
      <c r="D211" s="179" t="e">
        <f>-VLOOKUP($A211,#REF!,MATCH($A$4,#REF!,0)+1,0)</f>
        <v>#REF!</v>
      </c>
      <c r="E211" s="179" t="e">
        <f>-VLOOKUP($A211,#REF!,MATCH($A$4,#REF!,0)+2,0)</f>
        <v>#REF!</v>
      </c>
      <c r="F211" s="179" t="e">
        <f>-VLOOKUP($A211,#REF!,MATCH($A$4,#REF!,0)+3,0)</f>
        <v>#REF!</v>
      </c>
      <c r="G211" s="3"/>
      <c r="H211" s="130"/>
      <c r="I211" s="97"/>
      <c r="J211" s="97"/>
      <c r="K211" s="97"/>
      <c r="L211" s="4"/>
      <c r="M211" s="21"/>
      <c r="N211" s="39"/>
      <c r="O211" s="22" t="e">
        <f t="shared" si="30"/>
        <v>#REF!</v>
      </c>
    </row>
    <row r="212" spans="1:15" x14ac:dyDescent="0.25">
      <c r="B212" s="187" t="s">
        <v>40</v>
      </c>
      <c r="C212" s="182" t="e">
        <f>SUM(C208:C211)</f>
        <v>#REF!</v>
      </c>
      <c r="D212" s="182" t="e">
        <f t="shared" ref="D212:F212" si="36">SUM(D208:D211)</f>
        <v>#REF!</v>
      </c>
      <c r="E212" s="182" t="e">
        <f t="shared" si="36"/>
        <v>#REF!</v>
      </c>
      <c r="F212" s="182" t="e">
        <f t="shared" si="36"/>
        <v>#REF!</v>
      </c>
      <c r="G212" s="3"/>
      <c r="H212" s="24"/>
      <c r="I212" s="24"/>
      <c r="J212" s="24"/>
      <c r="K212" s="24"/>
      <c r="L212" s="4"/>
      <c r="M212" s="31"/>
      <c r="N212" s="39"/>
      <c r="O212" s="32" t="e">
        <f t="shared" si="30"/>
        <v>#REF!</v>
      </c>
    </row>
    <row r="213" spans="1:15" ht="15.75" thickBot="1" x14ac:dyDescent="0.3">
      <c r="A213" s="53" t="s">
        <v>69</v>
      </c>
      <c r="B213" s="188" t="s">
        <v>41</v>
      </c>
      <c r="C213" s="189" t="e">
        <f>C205+C212</f>
        <v>#REF!</v>
      </c>
      <c r="D213" s="189" t="e">
        <f t="shared" ref="D213:F213" si="37">D205+D212</f>
        <v>#REF!</v>
      </c>
      <c r="E213" s="189" t="e">
        <f t="shared" si="37"/>
        <v>#REF!</v>
      </c>
      <c r="F213" s="189" t="e">
        <f t="shared" si="37"/>
        <v>#REF!</v>
      </c>
      <c r="G213" s="3"/>
      <c r="H213" s="137" t="e">
        <f>-VLOOKUP($A213,#REF!,MATCH($A$4,#REF!,0),0)-C213</f>
        <v>#REF!</v>
      </c>
      <c r="I213" s="137" t="e">
        <f>-VLOOKUP($A213,#REF!,MATCH($A$4,#REF!,0)+1,0)-D213</f>
        <v>#REF!</v>
      </c>
      <c r="J213" s="137" t="e">
        <f>-VLOOKUP($A213,#REF!,MATCH($A$4,#REF!,0)+2,0)-E213</f>
        <v>#REF!</v>
      </c>
      <c r="K213" s="137" t="e">
        <f>-VLOOKUP($A213,#REF!,MATCH($A$4,#REF!,0)+3,0)-F213</f>
        <v>#REF!</v>
      </c>
      <c r="L213" s="4"/>
      <c r="M213" s="128"/>
      <c r="N213" s="39"/>
      <c r="O213" s="36" t="e">
        <f t="shared" si="30"/>
        <v>#REF!</v>
      </c>
    </row>
    <row r="214" spans="1:15" ht="10.35" customHeight="1" x14ac:dyDescent="0.25">
      <c r="B214" s="176" t="s">
        <v>2</v>
      </c>
      <c r="C214" s="176" t="s">
        <v>2</v>
      </c>
      <c r="D214" s="176" t="s">
        <v>2</v>
      </c>
      <c r="E214" s="176" t="s">
        <v>2</v>
      </c>
      <c r="F214" s="176" t="s">
        <v>2</v>
      </c>
      <c r="G214" s="3"/>
      <c r="H214" s="97"/>
      <c r="I214" s="97"/>
      <c r="J214" s="97"/>
      <c r="K214" s="97"/>
      <c r="L214" s="4"/>
      <c r="M214" s="41"/>
      <c r="N214" s="39"/>
      <c r="O214" s="22"/>
    </row>
    <row r="215" spans="1:15" x14ac:dyDescent="0.25">
      <c r="B215" s="176" t="s">
        <v>219</v>
      </c>
      <c r="C215" s="179" t="s">
        <v>2</v>
      </c>
      <c r="D215" s="179" t="s">
        <v>2</v>
      </c>
      <c r="E215" s="179" t="s">
        <v>2</v>
      </c>
      <c r="F215" s="179" t="s">
        <v>2</v>
      </c>
      <c r="G215" s="3"/>
      <c r="H215" s="67"/>
      <c r="I215" s="67"/>
      <c r="J215" s="67"/>
      <c r="K215" s="67"/>
      <c r="L215" s="4"/>
      <c r="M215" s="41"/>
      <c r="N215" s="39"/>
      <c r="O215" s="22"/>
    </row>
    <row r="216" spans="1:15" x14ac:dyDescent="0.25">
      <c r="A216" s="53" t="s">
        <v>101</v>
      </c>
      <c r="B216" s="180" t="s">
        <v>75</v>
      </c>
      <c r="C216" s="179" t="e">
        <f>VLOOKUP($A216,#REF!,MATCH($A$4,#REF!,0),0)</f>
        <v>#REF!</v>
      </c>
      <c r="D216" s="179" t="e">
        <f>VLOOKUP($A216,#REF!,MATCH($A$4,#REF!,0)+1,0)</f>
        <v>#REF!</v>
      </c>
      <c r="E216" s="179" t="e">
        <f>VLOOKUP($A216,#REF!,MATCH($A$4,#REF!,0)+2,0)</f>
        <v>#REF!</v>
      </c>
      <c r="F216" s="179" t="e">
        <f>VLOOKUP($A216,#REF!,MATCH($A$4,#REF!,0)+3,0)</f>
        <v>#REF!</v>
      </c>
      <c r="G216" s="3"/>
      <c r="H216" s="67"/>
      <c r="I216" s="67"/>
      <c r="J216" s="67"/>
      <c r="K216" s="67"/>
      <c r="L216" s="4"/>
      <c r="M216" s="41"/>
      <c r="N216" s="10"/>
      <c r="O216" s="22" t="e">
        <f t="shared" si="30"/>
        <v>#REF!</v>
      </c>
    </row>
    <row r="217" spans="1:15" x14ac:dyDescent="0.25">
      <c r="A217" s="53" t="s">
        <v>102</v>
      </c>
      <c r="B217" s="180" t="s">
        <v>76</v>
      </c>
      <c r="C217" s="179" t="e">
        <f>VLOOKUP($A217,#REF!,MATCH($A$4,#REF!,0),0)</f>
        <v>#REF!</v>
      </c>
      <c r="D217" s="179" t="e">
        <f>VLOOKUP($A217,#REF!,MATCH($A$4,#REF!,0)+1,0)</f>
        <v>#REF!</v>
      </c>
      <c r="E217" s="179" t="e">
        <f>VLOOKUP($A217,#REF!,MATCH($A$4,#REF!,0)+2,0)</f>
        <v>#REF!</v>
      </c>
      <c r="F217" s="179" t="e">
        <f>VLOOKUP($A217,#REF!,MATCH($A$4,#REF!,0)+3,0)</f>
        <v>#REF!</v>
      </c>
      <c r="G217" s="3"/>
      <c r="H217" s="67"/>
      <c r="I217" s="67"/>
      <c r="J217" s="67"/>
      <c r="K217" s="67"/>
      <c r="L217" s="4"/>
      <c r="M217" s="41"/>
      <c r="N217" s="10"/>
      <c r="O217" s="22" t="e">
        <f t="shared" si="30"/>
        <v>#REF!</v>
      </c>
    </row>
    <row r="218" spans="1:15" x14ac:dyDescent="0.25">
      <c r="A218" s="53" t="s">
        <v>103</v>
      </c>
      <c r="B218" s="180" t="s">
        <v>77</v>
      </c>
      <c r="C218" s="179" t="e">
        <f>VLOOKUP($A218,#REF!,MATCH($A$4,#REF!,0),0)</f>
        <v>#REF!</v>
      </c>
      <c r="D218" s="179" t="e">
        <f>VLOOKUP($A218,#REF!,MATCH($A$4,#REF!,0)+1,0)</f>
        <v>#REF!</v>
      </c>
      <c r="E218" s="179" t="e">
        <f>VLOOKUP($A218,#REF!,MATCH($A$4,#REF!,0)+2,0)</f>
        <v>#REF!</v>
      </c>
      <c r="F218" s="179" t="e">
        <f>VLOOKUP($A218,#REF!,MATCH($A$4,#REF!,0)+3,0)</f>
        <v>#REF!</v>
      </c>
      <c r="G218" s="3"/>
      <c r="H218" s="67"/>
      <c r="I218" s="67"/>
      <c r="J218" s="67"/>
      <c r="K218" s="67"/>
      <c r="L218" s="4"/>
      <c r="M218" s="41"/>
      <c r="N218" s="10"/>
      <c r="O218" s="22" t="e">
        <f t="shared" si="30"/>
        <v>#REF!</v>
      </c>
    </row>
    <row r="219" spans="1:15" x14ac:dyDescent="0.25">
      <c r="A219" s="53" t="s">
        <v>115</v>
      </c>
      <c r="B219" s="180" t="s">
        <v>39</v>
      </c>
      <c r="C219" s="179" t="e">
        <f>VLOOKUP($A219,#REF!,MATCH($A$4,#REF!,0),0)</f>
        <v>#REF!</v>
      </c>
      <c r="D219" s="179" t="e">
        <f>VLOOKUP($A219,#REF!,MATCH($A$4,#REF!,0)+1,0)</f>
        <v>#REF!</v>
      </c>
      <c r="E219" s="179" t="e">
        <f>VLOOKUP($A219,#REF!,MATCH($A$4,#REF!,0)+2,0)</f>
        <v>#REF!</v>
      </c>
      <c r="F219" s="179" t="e">
        <f>VLOOKUP($A219,#REF!,MATCH($A$4,#REF!,0)+3,0)</f>
        <v>#REF!</v>
      </c>
      <c r="G219" s="3"/>
      <c r="H219" s="67"/>
      <c r="I219" s="67"/>
      <c r="J219" s="67"/>
      <c r="K219" s="67"/>
      <c r="L219" s="4"/>
      <c r="M219" s="41"/>
      <c r="N219" s="10"/>
      <c r="O219" s="22" t="e">
        <f t="shared" si="30"/>
        <v>#REF!</v>
      </c>
    </row>
    <row r="220" spans="1:15" x14ac:dyDescent="0.25">
      <c r="A220" s="53" t="s">
        <v>111</v>
      </c>
      <c r="B220" s="180" t="s">
        <v>83</v>
      </c>
      <c r="C220" s="179" t="e">
        <f>VLOOKUP($A220,#REF!,MATCH($A$4,#REF!,0),0)</f>
        <v>#REF!</v>
      </c>
      <c r="D220" s="179" t="e">
        <f>VLOOKUP($A220,#REF!,MATCH($A$4,#REF!,0)+1,0)</f>
        <v>#REF!</v>
      </c>
      <c r="E220" s="179" t="e">
        <f>VLOOKUP($A220,#REF!,MATCH($A$4,#REF!,0)+2,0)</f>
        <v>#REF!</v>
      </c>
      <c r="F220" s="179" t="e">
        <f>VLOOKUP($A220,#REF!,MATCH($A$4,#REF!,0)+3,0)</f>
        <v>#REF!</v>
      </c>
      <c r="G220" s="3"/>
      <c r="H220" s="67"/>
      <c r="I220" s="67"/>
      <c r="J220" s="67"/>
      <c r="K220" s="67"/>
      <c r="L220" s="4"/>
      <c r="M220" s="41"/>
      <c r="N220" s="10"/>
      <c r="O220" s="22" t="e">
        <f t="shared" si="30"/>
        <v>#REF!</v>
      </c>
    </row>
    <row r="221" spans="1:15" x14ac:dyDescent="0.25">
      <c r="A221" s="53" t="s">
        <v>114</v>
      </c>
      <c r="B221" s="180" t="s">
        <v>86</v>
      </c>
      <c r="C221" s="179" t="e">
        <f>VLOOKUP($A221,#REF!,MATCH($A$4,#REF!,0),0)</f>
        <v>#REF!</v>
      </c>
      <c r="D221" s="179" t="e">
        <f>VLOOKUP($A221,#REF!,MATCH($A$4,#REF!,0)+1,0)</f>
        <v>#REF!</v>
      </c>
      <c r="E221" s="179" t="e">
        <f>VLOOKUP($A221,#REF!,MATCH($A$4,#REF!,0)+2,0)</f>
        <v>#REF!</v>
      </c>
      <c r="F221" s="179" t="e">
        <f>VLOOKUP($A221,#REF!,MATCH($A$4,#REF!,0)+3,0)</f>
        <v>#REF!</v>
      </c>
      <c r="G221" s="3"/>
      <c r="H221" s="67"/>
      <c r="I221" s="67"/>
      <c r="J221" s="67"/>
      <c r="K221" s="67"/>
      <c r="L221" s="4"/>
      <c r="M221" s="41"/>
      <c r="N221" s="10"/>
      <c r="O221" s="22" t="e">
        <f t="shared" si="30"/>
        <v>#REF!</v>
      </c>
    </row>
    <row r="222" spans="1:15" ht="25.5" x14ac:dyDescent="0.25">
      <c r="A222" s="53" t="s">
        <v>110</v>
      </c>
      <c r="B222" s="126" t="s">
        <v>82</v>
      </c>
      <c r="C222" s="179" t="e">
        <f>VLOOKUP($A222,#REF!,MATCH($A$4,#REF!,0),0)</f>
        <v>#REF!</v>
      </c>
      <c r="D222" s="179" t="e">
        <f>VLOOKUP($A222,#REF!,MATCH($A$4,#REF!,0)+1,0)</f>
        <v>#REF!</v>
      </c>
      <c r="E222" s="179" t="e">
        <f>VLOOKUP($A222,#REF!,MATCH($A$4,#REF!,0)+2,0)</f>
        <v>#REF!</v>
      </c>
      <c r="F222" s="179" t="e">
        <f>VLOOKUP($A222,#REF!,MATCH($A$4,#REF!,0)+3,0)</f>
        <v>#REF!</v>
      </c>
      <c r="G222" s="3"/>
      <c r="H222" s="67"/>
      <c r="I222" s="67"/>
      <c r="J222" s="67"/>
      <c r="K222" s="67"/>
      <c r="L222" s="4"/>
      <c r="M222" s="41"/>
      <c r="N222" s="10"/>
      <c r="O222" s="22" t="e">
        <f t="shared" si="30"/>
        <v>#REF!</v>
      </c>
    </row>
    <row r="223" spans="1:15" x14ac:dyDescent="0.25">
      <c r="A223" s="53" t="s">
        <v>117</v>
      </c>
      <c r="B223" s="181" t="s">
        <v>220</v>
      </c>
      <c r="C223" s="182" t="e">
        <f>SUM(C216:C222)</f>
        <v>#REF!</v>
      </c>
      <c r="D223" s="182" t="e">
        <f t="shared" ref="D223:F223" si="38">SUM(D216:D222)</f>
        <v>#REF!</v>
      </c>
      <c r="E223" s="182" t="e">
        <f t="shared" si="38"/>
        <v>#REF!</v>
      </c>
      <c r="F223" s="182" t="e">
        <f t="shared" si="38"/>
        <v>#REF!</v>
      </c>
      <c r="G223" s="3"/>
      <c r="H223" s="136" t="e">
        <f>VLOOKUP($A223,#REF!,MATCH($A$4,#REF!,0),0)-C223</f>
        <v>#REF!</v>
      </c>
      <c r="I223" s="136" t="e">
        <f>VLOOKUP($A223,#REF!,MATCH($A$4,#REF!,0)+1,0)-D223</f>
        <v>#REF!</v>
      </c>
      <c r="J223" s="136" t="e">
        <f>VLOOKUP($A223,#REF!,MATCH($A$4,#REF!,0)+2,0)-E223</f>
        <v>#REF!</v>
      </c>
      <c r="K223" s="136" t="e">
        <f>VLOOKUP($A223,#REF!,MATCH($A$4,#REF!,0)+3,0)-F223</f>
        <v>#REF!</v>
      </c>
      <c r="L223" s="4"/>
      <c r="M223" s="31"/>
      <c r="N223" s="10"/>
      <c r="O223" s="32" t="e">
        <f t="shared" si="30"/>
        <v>#REF!</v>
      </c>
    </row>
    <row r="224" spans="1:15" ht="13.35" customHeight="1" x14ac:dyDescent="0.25">
      <c r="B224" s="180" t="s">
        <v>2</v>
      </c>
      <c r="C224" s="180" t="s">
        <v>2</v>
      </c>
      <c r="D224" s="180" t="s">
        <v>2</v>
      </c>
      <c r="E224" s="180" t="s">
        <v>2</v>
      </c>
      <c r="F224" s="180" t="s">
        <v>2</v>
      </c>
      <c r="G224" s="3"/>
      <c r="H224" s="67"/>
      <c r="I224" s="67"/>
      <c r="J224" s="67"/>
      <c r="K224" s="67"/>
      <c r="L224" s="4"/>
      <c r="M224" s="41"/>
      <c r="N224" s="10"/>
      <c r="O224" s="22"/>
    </row>
    <row r="225" spans="1:15" x14ac:dyDescent="0.25">
      <c r="B225" s="176" t="s">
        <v>221</v>
      </c>
      <c r="C225" s="179" t="s">
        <v>2</v>
      </c>
      <c r="D225" s="179" t="s">
        <v>2</v>
      </c>
      <c r="E225" s="179" t="s">
        <v>2</v>
      </c>
      <c r="F225" s="179" t="s">
        <v>2</v>
      </c>
      <c r="G225" s="3"/>
      <c r="H225" s="77"/>
      <c r="I225" s="77"/>
      <c r="J225" s="77"/>
      <c r="K225" s="77"/>
      <c r="L225" s="4"/>
      <c r="M225" s="41"/>
      <c r="N225" s="10"/>
      <c r="O225" s="22"/>
    </row>
    <row r="226" spans="1:15" x14ac:dyDescent="0.25">
      <c r="A226" s="53" t="s">
        <v>118</v>
      </c>
      <c r="B226" s="180" t="s">
        <v>90</v>
      </c>
      <c r="C226" s="179" t="e">
        <f>-VLOOKUP($A226,#REF!,MATCH($A$4,#REF!,0),0)</f>
        <v>#REF!</v>
      </c>
      <c r="D226" s="179" t="e">
        <f>-VLOOKUP($A226,#REF!,MATCH($A$4,#REF!,0)+1,0)</f>
        <v>#REF!</v>
      </c>
      <c r="E226" s="179" t="e">
        <f>-VLOOKUP($A226,#REF!,MATCH($A$4,#REF!,0)+2,0)</f>
        <v>#REF!</v>
      </c>
      <c r="F226" s="179" t="e">
        <f>-VLOOKUP($A226,#REF!,MATCH($A$4,#REF!,0)+3,0)</f>
        <v>#REF!</v>
      </c>
      <c r="G226" s="3"/>
      <c r="H226" s="77"/>
      <c r="I226" s="77"/>
      <c r="J226" s="77"/>
      <c r="K226" s="77"/>
      <c r="L226" s="4"/>
      <c r="M226" s="41"/>
      <c r="N226" s="10"/>
      <c r="O226" s="22" t="e">
        <f t="shared" si="30"/>
        <v>#REF!</v>
      </c>
    </row>
    <row r="227" spans="1:15" x14ac:dyDescent="0.25">
      <c r="A227" s="53" t="s">
        <v>119</v>
      </c>
      <c r="B227" s="180" t="s">
        <v>91</v>
      </c>
      <c r="C227" s="179" t="e">
        <f>-VLOOKUP($A227,#REF!,MATCH($A$4,#REF!,0),0)</f>
        <v>#REF!</v>
      </c>
      <c r="D227" s="179" t="e">
        <f>-VLOOKUP($A227,#REF!,MATCH($A$4,#REF!,0)+1,0)</f>
        <v>#REF!</v>
      </c>
      <c r="E227" s="179" t="e">
        <f>-VLOOKUP($A227,#REF!,MATCH($A$4,#REF!,0)+2,0)</f>
        <v>#REF!</v>
      </c>
      <c r="F227" s="179" t="e">
        <f>-VLOOKUP($A227,#REF!,MATCH($A$4,#REF!,0)+3,0)</f>
        <v>#REF!</v>
      </c>
      <c r="G227" s="3"/>
      <c r="H227" s="77"/>
      <c r="I227" s="77"/>
      <c r="J227" s="77"/>
      <c r="K227" s="77"/>
      <c r="L227" s="4"/>
      <c r="M227" s="41"/>
      <c r="N227" s="10"/>
      <c r="O227" s="22" t="e">
        <f t="shared" si="30"/>
        <v>#REF!</v>
      </c>
    </row>
    <row r="228" spans="1:15" x14ac:dyDescent="0.25">
      <c r="A228" s="53" t="s">
        <v>120</v>
      </c>
      <c r="B228" s="180" t="s">
        <v>92</v>
      </c>
      <c r="C228" s="179" t="e">
        <f>-VLOOKUP($A228,#REF!,MATCH($A$4,#REF!,0),0)</f>
        <v>#REF!</v>
      </c>
      <c r="D228" s="179" t="e">
        <f>-VLOOKUP($A228,#REF!,MATCH($A$4,#REF!,0)+1,0)</f>
        <v>#REF!</v>
      </c>
      <c r="E228" s="179" t="e">
        <f>-VLOOKUP($A228,#REF!,MATCH($A$4,#REF!,0)+2,0)</f>
        <v>#REF!</v>
      </c>
      <c r="F228" s="179" t="e">
        <f>-VLOOKUP($A228,#REF!,MATCH($A$4,#REF!,0)+3,0)</f>
        <v>#REF!</v>
      </c>
      <c r="G228" s="3"/>
      <c r="H228" s="77"/>
      <c r="I228" s="77"/>
      <c r="J228" s="77"/>
      <c r="K228" s="77"/>
      <c r="L228" s="4"/>
      <c r="M228" s="41"/>
      <c r="N228" s="10"/>
      <c r="O228" s="22" t="e">
        <f t="shared" si="30"/>
        <v>#REF!</v>
      </c>
    </row>
    <row r="229" spans="1:15" x14ac:dyDescent="0.25">
      <c r="A229" s="53" t="s">
        <v>121</v>
      </c>
      <c r="B229" s="180" t="s">
        <v>39</v>
      </c>
      <c r="C229" s="179" t="e">
        <f>-VLOOKUP($A229,#REF!,MATCH($A$4,#REF!,0),0)</f>
        <v>#REF!</v>
      </c>
      <c r="D229" s="179" t="e">
        <f>-VLOOKUP($A229,#REF!,MATCH($A$4,#REF!,0)+1,0)</f>
        <v>#REF!</v>
      </c>
      <c r="E229" s="179" t="e">
        <f>-VLOOKUP($A229,#REF!,MATCH($A$4,#REF!,0)+2,0)</f>
        <v>#REF!</v>
      </c>
      <c r="F229" s="179" t="e">
        <f>-VLOOKUP($A229,#REF!,MATCH($A$4,#REF!,0)+3,0)</f>
        <v>#REF!</v>
      </c>
      <c r="G229" s="3"/>
      <c r="H229" s="77"/>
      <c r="I229" s="77"/>
      <c r="J229" s="77"/>
      <c r="K229" s="77"/>
      <c r="L229" s="4"/>
      <c r="M229" s="41"/>
      <c r="N229" s="10"/>
      <c r="O229" s="22" t="e">
        <f t="shared" si="30"/>
        <v>#REF!</v>
      </c>
    </row>
    <row r="230" spans="1:15" x14ac:dyDescent="0.25">
      <c r="A230" s="53" t="s">
        <v>122</v>
      </c>
      <c r="B230" s="181" t="s">
        <v>222</v>
      </c>
      <c r="C230" s="182" t="e">
        <f>SUM(C226:C229)</f>
        <v>#REF!</v>
      </c>
      <c r="D230" s="182" t="e">
        <f t="shared" ref="D230:F230" si="39">SUM(D226:D229)</f>
        <v>#REF!</v>
      </c>
      <c r="E230" s="182" t="e">
        <f t="shared" si="39"/>
        <v>#REF!</v>
      </c>
      <c r="F230" s="182" t="e">
        <f t="shared" si="39"/>
        <v>#REF!</v>
      </c>
      <c r="G230" s="3"/>
      <c r="H230" s="136" t="e">
        <f>-VLOOKUP($A230,#REF!,MATCH($A$4,#REF!,0),0)-C230</f>
        <v>#REF!</v>
      </c>
      <c r="I230" s="136" t="e">
        <f>-VLOOKUP($A230,#REF!,MATCH($A$4,#REF!,0)+1,0)-D230</f>
        <v>#REF!</v>
      </c>
      <c r="J230" s="136" t="e">
        <f>-VLOOKUP($A230,#REF!,MATCH($A$4,#REF!,0)+2,0)-E230</f>
        <v>#REF!</v>
      </c>
      <c r="K230" s="136" t="e">
        <f>-VLOOKUP($A230,#REF!,MATCH($A$4,#REF!,0)+3,0)-F230</f>
        <v>#REF!</v>
      </c>
      <c r="L230" s="4"/>
      <c r="M230" s="31"/>
      <c r="N230" s="10"/>
      <c r="O230" s="27" t="e">
        <f t="shared" si="30"/>
        <v>#REF!</v>
      </c>
    </row>
    <row r="231" spans="1:15" ht="15.75" thickBot="1" x14ac:dyDescent="0.3">
      <c r="A231" s="53" t="s">
        <v>123</v>
      </c>
      <c r="B231" s="188" t="s">
        <v>94</v>
      </c>
      <c r="C231" s="185" t="e">
        <f>C223-C230</f>
        <v>#REF!</v>
      </c>
      <c r="D231" s="185" t="e">
        <f t="shared" ref="D231:F231" si="40">D223-D230</f>
        <v>#REF!</v>
      </c>
      <c r="E231" s="185" t="e">
        <f t="shared" si="40"/>
        <v>#REF!</v>
      </c>
      <c r="F231" s="185" t="e">
        <f t="shared" si="40"/>
        <v>#REF!</v>
      </c>
      <c r="G231" s="3"/>
      <c r="H231" s="137" t="e">
        <f>VLOOKUP($A231,#REF!,MATCH($A$4,#REF!,0),0)-C231</f>
        <v>#REF!</v>
      </c>
      <c r="I231" s="137" t="e">
        <f>VLOOKUP($A231,#REF!,MATCH($A$4,#REF!,0)+1,0)-D231</f>
        <v>#REF!</v>
      </c>
      <c r="J231" s="137" t="e">
        <f>VLOOKUP($A231,#REF!,MATCH($A$4,#REF!,0)+2,0)-E231</f>
        <v>#REF!</v>
      </c>
      <c r="K231" s="137" t="e">
        <f>VLOOKUP($A231,#REF!,MATCH($A$4,#REF!,0)+3,0)-F231</f>
        <v>#REF!</v>
      </c>
      <c r="L231" s="4"/>
      <c r="M231" s="128"/>
      <c r="N231" s="10"/>
      <c r="O231" s="36" t="e">
        <f t="shared" si="30"/>
        <v>#REF!</v>
      </c>
    </row>
    <row r="232" spans="1:15" x14ac:dyDescent="0.25">
      <c r="B232" s="3"/>
      <c r="C232" s="3"/>
      <c r="D232" s="3"/>
      <c r="E232" s="3"/>
      <c r="F232" s="3"/>
      <c r="G232" s="3"/>
    </row>
    <row r="233" spans="1:15" x14ac:dyDescent="0.25">
      <c r="B233" s="3"/>
      <c r="C233" s="3"/>
      <c r="D233" s="3"/>
      <c r="E233" s="3"/>
      <c r="F233" s="3"/>
      <c r="G233" s="3"/>
    </row>
    <row r="234" spans="1:15" x14ac:dyDescent="0.25">
      <c r="B234" s="3"/>
      <c r="C234" s="3"/>
      <c r="D234" s="3"/>
      <c r="E234" s="3"/>
      <c r="F234" s="3"/>
      <c r="G234" s="3"/>
    </row>
    <row r="235" spans="1:15" x14ac:dyDescent="0.25">
      <c r="B235" s="554" t="s">
        <v>42</v>
      </c>
      <c r="C235" s="554"/>
      <c r="D235" s="554"/>
      <c r="E235" s="554"/>
      <c r="F235" s="554"/>
      <c r="G235" s="3"/>
    </row>
    <row r="236" spans="1:15" x14ac:dyDescent="0.25">
      <c r="B236" s="9" t="s">
        <v>43</v>
      </c>
      <c r="C236" s="9"/>
      <c r="D236" s="9"/>
      <c r="E236" s="9"/>
      <c r="F236" s="9"/>
      <c r="G236" s="3"/>
    </row>
    <row r="237" spans="1:15" x14ac:dyDescent="0.25">
      <c r="B237" s="141"/>
      <c r="C237" s="141"/>
      <c r="D237" s="141"/>
      <c r="E237" s="141"/>
      <c r="F237" s="141"/>
      <c r="G237" s="3"/>
    </row>
    <row r="238" spans="1:15" x14ac:dyDescent="0.25">
      <c r="B238" s="3"/>
      <c r="C238" s="3"/>
      <c r="D238" s="3"/>
      <c r="E238" s="3"/>
      <c r="F238" s="3"/>
      <c r="G238" s="3"/>
    </row>
    <row r="239" spans="1:15" x14ac:dyDescent="0.25">
      <c r="B239" s="3"/>
      <c r="C239" s="3"/>
      <c r="D239" s="3"/>
      <c r="E239" s="3"/>
      <c r="F239" s="3"/>
      <c r="G239" s="3"/>
    </row>
  </sheetData>
  <customSheetViews>
    <customSheetView guid="{F6B49FAF-203A-426E-B1C9-32AE11D2EFF1}" scale="55" showGridLines="0" fitToPage="1" state="hidden" topLeftCell="A160">
      <selection activeCell="A118" sqref="A118:XFD118"/>
      <pageMargins left="0.7" right="0.7" top="0.75" bottom="0.75" header="0.3" footer="0.3"/>
      <pageSetup scale="19" orientation="portrait" horizontalDpi="200" verticalDpi="200" r:id="rId1"/>
      <headerFooter>
        <oddFooter>&amp;L&amp;"arial,Bold"&amp;10&amp;K3F3F3FUnclassified</oddFooter>
        <evenFooter>&amp;L&amp;"arial,Bold"&amp;10&amp;K3F3F3FUnclassified</evenFooter>
        <firstFooter>&amp;L&amp;"arial,Bold"&amp;10&amp;K3F3F3FUnclassified</firstFooter>
      </headerFooter>
    </customSheetView>
    <customSheetView guid="{EE1B9ABB-D7B1-405E-A356-6F285B44F46A}" scale="55" showGridLines="0" fitToPage="1" state="hidden" topLeftCell="A160">
      <selection activeCell="A118" sqref="A118:XFD118"/>
      <pageMargins left="0.7" right="0.7" top="0.75" bottom="0.75" header="0.3" footer="0.3"/>
      <pageSetup scale="19" orientation="portrait" horizontalDpi="200" verticalDpi="200" r:id="rId2"/>
      <headerFooter>
        <oddFooter>&amp;L&amp;"arial,Bold"&amp;10&amp;K3F3F3FUnclassified</oddFooter>
        <evenFooter>&amp;L&amp;"arial,Bold"&amp;10&amp;K3F3F3FUnclassified</evenFooter>
        <firstFooter>&amp;L&amp;"arial,Bold"&amp;10&amp;K3F3F3FUnclassified</firstFooter>
      </headerFooter>
    </customSheetView>
    <customSheetView guid="{1E22793F-7D54-4538-BCC1-F3E3EFE1C9A8}" scale="55" showGridLines="0" fitToPage="1" state="hidden" topLeftCell="A160">
      <selection activeCell="A118" sqref="A118:XFD118"/>
      <pageMargins left="0.7" right="0.7" top="0.75" bottom="0.75" header="0.3" footer="0.3"/>
      <pageSetup scale="19" orientation="portrait" horizontalDpi="200" verticalDpi="200" r:id="rId3"/>
      <headerFooter>
        <oddFooter>&amp;L&amp;"arial,Bold"&amp;10&amp;K3F3F3FUnclassified</oddFooter>
        <evenFooter>&amp;L&amp;"arial,Bold"&amp;10&amp;K3F3F3FUnclassified</evenFooter>
        <firstFooter>&amp;L&amp;"arial,Bold"&amp;10&amp;K3F3F3FUnclassified</firstFooter>
      </headerFooter>
    </customSheetView>
  </customSheetViews>
  <mergeCells count="12">
    <mergeCell ref="B235:F235"/>
    <mergeCell ref="B5:F5"/>
    <mergeCell ref="H5:K6"/>
    <mergeCell ref="B6:F6"/>
    <mergeCell ref="B45:F45"/>
    <mergeCell ref="B53:F53"/>
    <mergeCell ref="B54:F54"/>
    <mergeCell ref="B91:F91"/>
    <mergeCell ref="B144:F144"/>
    <mergeCell ref="B155:G155"/>
    <mergeCell ref="B178:F178"/>
    <mergeCell ref="B179:F179"/>
  </mergeCells>
  <phoneticPr fontId="32" type="noConversion"/>
  <dataValidations count="1">
    <dataValidation type="list" allowBlank="1" showInputMessage="1" showErrorMessage="1" sqref="A2" xr:uid="{00000000-0002-0000-0A00-000000000000}">
      <formula1>#REF!</formula1>
    </dataValidation>
  </dataValidations>
  <pageMargins left="0.7" right="0.7" top="0.75" bottom="0.75" header="0.3" footer="0.3"/>
  <pageSetup scale="19" orientation="portrait" horizontalDpi="200" verticalDpi="200" r:id="rId4"/>
  <headerFooter>
    <oddFooter>&amp;L&amp;"arial,Bold"&amp;10&amp;K3F3F3FUnclassified</oddFooter>
    <evenFooter>&amp;L&amp;"arial,Bold"&amp;10&amp;K3F3F3FUnclassified</evenFooter>
    <firstFooter>&amp;L&amp;"arial,Bold"&amp;10&amp;K3F3F3FUnclassified</first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published="0" codeName="Sheet15">
    <tabColor rgb="FFFF0000"/>
    <pageSetUpPr fitToPage="1"/>
  </sheetPr>
  <dimension ref="A1:AC239"/>
  <sheetViews>
    <sheetView showGridLines="0" topLeftCell="B175" zoomScale="86" zoomScaleNormal="86" zoomScaleSheetLayoutView="25" zoomScalePageLayoutView="70" workbookViewId="0">
      <selection activeCell="B157" sqref="B157"/>
    </sheetView>
  </sheetViews>
  <sheetFormatPr defaultColWidth="8.85546875" defaultRowHeight="15" outlineLevelRow="2" outlineLevelCol="1" x14ac:dyDescent="0.25"/>
  <cols>
    <col min="1" max="1" width="88.42578125" style="53" customWidth="1" outlineLevel="1"/>
    <col min="2" max="2" width="60.42578125" bestFit="1" customWidth="1"/>
    <col min="3" max="3" width="18.42578125" bestFit="1" customWidth="1"/>
    <col min="4" max="4" width="12.7109375" customWidth="1"/>
    <col min="5" max="5" width="20.5703125" bestFit="1" customWidth="1"/>
    <col min="6" max="6" width="11.42578125" bestFit="1" customWidth="1"/>
    <col min="7" max="7" width="10.140625" customWidth="1"/>
    <col min="8" max="8" width="9.140625" customWidth="1"/>
    <col min="9" max="9" width="9" customWidth="1"/>
    <col min="10" max="10" width="10.28515625" customWidth="1"/>
    <col min="11" max="11" width="10.7109375" customWidth="1"/>
    <col min="12" max="12" width="8.85546875" customWidth="1"/>
    <col min="13" max="13" width="11.7109375" customWidth="1"/>
    <col min="14" max="14" width="8.42578125" customWidth="1"/>
    <col min="15" max="15" width="16.28515625" customWidth="1"/>
    <col min="16" max="18" width="8.85546875" customWidth="1"/>
    <col min="22" max="22" width="18.7109375" bestFit="1" customWidth="1"/>
  </cols>
  <sheetData>
    <row r="1" spans="1:25" x14ac:dyDescent="0.25">
      <c r="A1" s="151" t="s">
        <v>255</v>
      </c>
      <c r="B1" s="3"/>
      <c r="C1" s="3"/>
      <c r="D1" s="3"/>
      <c r="E1" s="3"/>
      <c r="F1" s="3"/>
      <c r="G1" s="3"/>
    </row>
    <row r="2" spans="1:25" x14ac:dyDescent="0.25">
      <c r="A2" s="148" t="s">
        <v>188</v>
      </c>
      <c r="B2" s="1" t="s">
        <v>247</v>
      </c>
      <c r="C2" s="2"/>
      <c r="D2" s="2"/>
      <c r="E2" s="2"/>
      <c r="F2" s="2"/>
      <c r="G2" s="3"/>
      <c r="H2" s="4"/>
      <c r="I2" s="4"/>
      <c r="J2" s="4"/>
      <c r="K2" s="4"/>
      <c r="L2" s="5"/>
      <c r="M2" s="5"/>
      <c r="N2" s="6"/>
      <c r="O2" s="5"/>
    </row>
    <row r="3" spans="1:25" x14ac:dyDescent="0.25">
      <c r="A3" s="151" t="s">
        <v>253</v>
      </c>
      <c r="B3" s="1"/>
      <c r="C3" s="2"/>
      <c r="D3" s="2"/>
      <c r="E3" s="2"/>
      <c r="F3" s="2"/>
      <c r="G3" s="3"/>
      <c r="H3" s="4"/>
      <c r="I3" s="4"/>
      <c r="J3" s="4"/>
      <c r="K3" s="4"/>
      <c r="L3" s="5"/>
      <c r="M3" s="5"/>
      <c r="N3" s="6"/>
      <c r="O3" s="5"/>
    </row>
    <row r="4" spans="1:25" x14ac:dyDescent="0.25">
      <c r="A4" s="161" t="s">
        <v>235</v>
      </c>
      <c r="B4" s="2"/>
      <c r="C4" s="2"/>
      <c r="D4" s="2"/>
      <c r="E4" s="2"/>
      <c r="F4" s="2"/>
      <c r="G4" s="3"/>
      <c r="H4" s="4"/>
      <c r="I4" s="4"/>
      <c r="J4" s="4"/>
      <c r="K4" s="4"/>
      <c r="L4" s="4"/>
      <c r="M4" s="7" t="s">
        <v>104</v>
      </c>
      <c r="N4" s="8"/>
      <c r="O4" s="4"/>
    </row>
    <row r="5" spans="1:25" ht="14.45" customHeight="1" x14ac:dyDescent="0.25">
      <c r="B5" s="555" t="s">
        <v>105</v>
      </c>
      <c r="C5" s="555"/>
      <c r="D5" s="555"/>
      <c r="E5" s="555"/>
      <c r="F5" s="555"/>
      <c r="G5" s="3"/>
      <c r="H5" s="556" t="s">
        <v>106</v>
      </c>
      <c r="I5" s="556"/>
      <c r="J5" s="556"/>
      <c r="K5" s="556"/>
      <c r="L5" s="4"/>
      <c r="M5" s="7" t="s">
        <v>334</v>
      </c>
      <c r="N5" s="8"/>
      <c r="O5" s="9" t="s">
        <v>107</v>
      </c>
    </row>
    <row r="6" spans="1:25" ht="15" customHeight="1" x14ac:dyDescent="0.25">
      <c r="B6" s="552" t="s">
        <v>0</v>
      </c>
      <c r="C6" s="552"/>
      <c r="D6" s="552"/>
      <c r="E6" s="552"/>
      <c r="F6" s="552"/>
      <c r="G6" s="3"/>
      <c r="H6" s="557"/>
      <c r="I6" s="557"/>
      <c r="J6" s="557"/>
      <c r="K6" s="557"/>
      <c r="L6" s="4"/>
      <c r="M6" s="7"/>
      <c r="N6" s="10"/>
      <c r="O6" s="9" t="s">
        <v>1</v>
      </c>
      <c r="Q6" s="566" t="s">
        <v>312</v>
      </c>
      <c r="R6" s="567"/>
      <c r="S6" s="567"/>
      <c r="T6" s="568"/>
      <c r="V6" s="569" t="s">
        <v>313</v>
      </c>
      <c r="W6" s="570"/>
      <c r="X6" s="570"/>
      <c r="Y6" s="571"/>
    </row>
    <row r="7" spans="1:25" x14ac:dyDescent="0.25">
      <c r="B7" s="190" t="s">
        <v>2</v>
      </c>
      <c r="C7" s="394" t="s">
        <v>323</v>
      </c>
      <c r="D7" s="394" t="s">
        <v>330</v>
      </c>
      <c r="E7" s="394" t="s">
        <v>330</v>
      </c>
      <c r="F7" s="394" t="s">
        <v>333</v>
      </c>
      <c r="G7" s="3"/>
      <c r="H7" s="58" t="s">
        <v>323</v>
      </c>
      <c r="I7" s="58" t="s">
        <v>330</v>
      </c>
      <c r="J7" s="58" t="s">
        <v>330</v>
      </c>
      <c r="K7" s="58" t="s">
        <v>333</v>
      </c>
      <c r="L7" s="4"/>
      <c r="M7" s="86" t="s">
        <v>330</v>
      </c>
      <c r="N7" s="12"/>
      <c r="O7" s="88" t="s">
        <v>335</v>
      </c>
      <c r="Q7" s="403" t="s">
        <v>323</v>
      </c>
      <c r="R7" s="403" t="s">
        <v>330</v>
      </c>
      <c r="S7" s="403" t="s">
        <v>330</v>
      </c>
      <c r="T7" s="406" t="s">
        <v>333</v>
      </c>
      <c r="V7" s="426" t="s">
        <v>323</v>
      </c>
      <c r="W7" s="422" t="s">
        <v>330</v>
      </c>
      <c r="X7" s="422" t="s">
        <v>330</v>
      </c>
      <c r="Y7" s="427" t="s">
        <v>333</v>
      </c>
    </row>
    <row r="8" spans="1:25" x14ac:dyDescent="0.25">
      <c r="B8" s="174" t="s">
        <v>2</v>
      </c>
      <c r="C8" s="395" t="s">
        <v>295</v>
      </c>
      <c r="D8" s="395" t="s">
        <v>296</v>
      </c>
      <c r="E8" s="395" t="s">
        <v>297</v>
      </c>
      <c r="F8" s="395" t="s">
        <v>296</v>
      </c>
      <c r="G8" s="3"/>
      <c r="H8" s="147" t="s">
        <v>6</v>
      </c>
      <c r="I8" s="147" t="s">
        <v>7</v>
      </c>
      <c r="J8" s="147" t="s">
        <v>8</v>
      </c>
      <c r="K8" s="147" t="s">
        <v>7</v>
      </c>
      <c r="L8" s="4"/>
      <c r="M8" s="90" t="s">
        <v>7</v>
      </c>
      <c r="N8" s="15"/>
      <c r="O8" s="91" t="s">
        <v>7</v>
      </c>
      <c r="Q8" s="404" t="s">
        <v>295</v>
      </c>
      <c r="R8" s="404" t="s">
        <v>296</v>
      </c>
      <c r="S8" s="404" t="s">
        <v>297</v>
      </c>
      <c r="T8" s="408" t="s">
        <v>296</v>
      </c>
      <c r="V8" s="428" t="s">
        <v>295</v>
      </c>
      <c r="W8" s="423" t="s">
        <v>296</v>
      </c>
      <c r="X8" s="423" t="s">
        <v>297</v>
      </c>
      <c r="Y8" s="429" t="s">
        <v>296</v>
      </c>
    </row>
    <row r="9" spans="1:25" ht="15" customHeight="1" x14ac:dyDescent="0.25">
      <c r="B9" s="322" t="s">
        <v>9</v>
      </c>
      <c r="C9" s="199" t="s">
        <v>2</v>
      </c>
      <c r="D9" s="199" t="s">
        <v>2</v>
      </c>
      <c r="E9" s="199" t="s">
        <v>2</v>
      </c>
      <c r="F9" s="199" t="s">
        <v>2</v>
      </c>
      <c r="G9" s="3"/>
      <c r="H9" s="17"/>
      <c r="I9" s="17"/>
      <c r="J9" s="17"/>
      <c r="K9" s="17"/>
      <c r="L9" s="4"/>
      <c r="M9" s="18"/>
      <c r="N9" s="15"/>
      <c r="O9" s="19"/>
      <c r="Q9" s="560" t="s">
        <v>299</v>
      </c>
      <c r="R9" s="561"/>
      <c r="S9" s="561"/>
      <c r="T9" s="562"/>
      <c r="V9" s="572" t="s">
        <v>299</v>
      </c>
      <c r="W9" s="573"/>
      <c r="X9" s="573"/>
      <c r="Y9" s="574"/>
    </row>
    <row r="10" spans="1:25" ht="17.100000000000001" customHeight="1" x14ac:dyDescent="0.25">
      <c r="B10" s="322" t="s">
        <v>10</v>
      </c>
      <c r="C10" s="199" t="s">
        <v>2</v>
      </c>
      <c r="D10" s="199" t="s">
        <v>2</v>
      </c>
      <c r="E10" s="199" t="s">
        <v>2</v>
      </c>
      <c r="F10" s="199" t="s">
        <v>2</v>
      </c>
      <c r="G10" s="3"/>
      <c r="H10" s="17"/>
      <c r="I10" s="17"/>
      <c r="J10" s="17"/>
      <c r="K10" s="17"/>
      <c r="L10" s="4"/>
      <c r="M10" s="18"/>
      <c r="N10" s="15"/>
      <c r="O10" s="19"/>
      <c r="Q10" s="563"/>
      <c r="R10" s="564"/>
      <c r="S10" s="564"/>
      <c r="T10" s="565"/>
      <c r="V10" s="575"/>
      <c r="W10" s="576"/>
      <c r="X10" s="576"/>
      <c r="Y10" s="577"/>
    </row>
    <row r="11" spans="1:25" x14ac:dyDescent="0.25">
      <c r="A11" s="53" t="s">
        <v>44</v>
      </c>
      <c r="B11" s="296" t="s">
        <v>11</v>
      </c>
      <c r="C11" s="382" t="e">
        <f>-VLOOKUP($A11,#REF!,MATCH($A$2,#REF!,0),0)</f>
        <v>#REF!</v>
      </c>
      <c r="D11" s="382" t="e">
        <f>-VLOOKUP($A11,#REF!,MATCH($A$2,#REF!,0)+1,0)</f>
        <v>#REF!</v>
      </c>
      <c r="E11" s="382">
        <f>-VLOOKUP($A11,'S_CONT_OS (MYFR)-dont use'!$1:$1048576,MATCH($A$2,'S_CONT_OS (MYFR)-dont use'!$7:$7,0),0)</f>
        <v>1997.4319434700001</v>
      </c>
      <c r="F11" s="382" t="e">
        <f>-VLOOKUP($A11,#REF!,MATCH($A$2,#REF!,0)+1,0)</f>
        <v>#REF!</v>
      </c>
      <c r="G11" s="3"/>
      <c r="H11" s="20"/>
      <c r="I11" s="20"/>
      <c r="J11" s="20"/>
      <c r="K11" s="20"/>
      <c r="L11" s="4"/>
      <c r="M11" s="217"/>
      <c r="N11" s="218"/>
      <c r="O11" s="230" t="e">
        <f>D11-M11</f>
        <v>#REF!</v>
      </c>
      <c r="Q11" s="405"/>
      <c r="R11" s="405"/>
      <c r="S11" s="405"/>
      <c r="T11" s="405"/>
      <c r="V11" s="424"/>
      <c r="W11" s="424"/>
      <c r="X11" s="424"/>
      <c r="Y11" s="424"/>
    </row>
    <row r="12" spans="1:25" x14ac:dyDescent="0.25">
      <c r="A12" s="53" t="s">
        <v>45</v>
      </c>
      <c r="B12" s="296" t="s">
        <v>12</v>
      </c>
      <c r="C12" s="382" t="e">
        <f>-VLOOKUP($A12,#REF!,MATCH($A$2,#REF!,0),0)</f>
        <v>#REF!</v>
      </c>
      <c r="D12" s="382" t="e">
        <f>-VLOOKUP($A12,#REF!,MATCH($A$2,#REF!,0)+1,0)</f>
        <v>#REF!</v>
      </c>
      <c r="E12" s="382">
        <f>-VLOOKUP($A12,'S_CONT_OS (MYFR)-dont use'!$1:$1048576,MATCH($A$2,'S_CONT_OS (MYFR)-dont use'!$7:$7,0),0)</f>
        <v>31.967500019999999</v>
      </c>
      <c r="F12" s="382" t="e">
        <f>-VLOOKUP($A12,#REF!,MATCH($A$2,#REF!,0)+1,0)</f>
        <v>#REF!</v>
      </c>
      <c r="G12" s="3"/>
      <c r="H12" s="20"/>
      <c r="I12" s="20"/>
      <c r="J12" s="20"/>
      <c r="K12" s="20"/>
      <c r="L12" s="4"/>
      <c r="M12" s="217"/>
      <c r="N12" s="218"/>
      <c r="O12" s="230" t="e">
        <f t="shared" ref="O12:O15" si="0">D12-M12</f>
        <v>#REF!</v>
      </c>
      <c r="Q12" s="405"/>
      <c r="R12" s="405"/>
      <c r="S12" s="405"/>
      <c r="T12" s="405"/>
      <c r="V12" s="424"/>
      <c r="W12" s="424"/>
      <c r="X12" s="424"/>
      <c r="Y12" s="424"/>
    </row>
    <row r="13" spans="1:25" x14ac:dyDescent="0.25">
      <c r="A13" s="53" t="s">
        <v>46</v>
      </c>
      <c r="B13" s="296" t="s">
        <v>13</v>
      </c>
      <c r="C13" s="382" t="e">
        <f>-VLOOKUP($A13,#REF!,MATCH($A$2,#REF!,0),0)</f>
        <v>#REF!</v>
      </c>
      <c r="D13" s="382" t="e">
        <f>-VLOOKUP($A13,#REF!,MATCH($A$2,#REF!,0)+1,0)</f>
        <v>#REF!</v>
      </c>
      <c r="E13" s="382">
        <f>-VLOOKUP($A13,'S_CONT_OS (MYFR)-dont use'!$1:$1048576,MATCH($A$2,'S_CONT_OS (MYFR)-dont use'!$7:$7,0),0)</f>
        <v>6.3253199999999996E-2</v>
      </c>
      <c r="F13" s="382" t="e">
        <f>-VLOOKUP($A13,#REF!,MATCH($A$2,#REF!,0)+1,0)</f>
        <v>#REF!</v>
      </c>
      <c r="G13" s="3"/>
      <c r="H13" s="20"/>
      <c r="I13" s="20"/>
      <c r="J13" s="20"/>
      <c r="K13" s="20"/>
      <c r="L13" s="4"/>
      <c r="M13" s="217"/>
      <c r="N13" s="218"/>
      <c r="O13" s="230" t="e">
        <f t="shared" si="0"/>
        <v>#REF!</v>
      </c>
      <c r="Q13" s="405"/>
      <c r="R13" s="405"/>
      <c r="S13" s="405"/>
      <c r="T13" s="405"/>
      <c r="V13" s="424"/>
      <c r="W13" s="424"/>
      <c r="X13" s="424"/>
      <c r="Y13" s="424"/>
    </row>
    <row r="14" spans="1:25" x14ac:dyDescent="0.25">
      <c r="A14" s="53" t="s">
        <v>47</v>
      </c>
      <c r="B14" s="296" t="s">
        <v>14</v>
      </c>
      <c r="C14" s="382" t="e">
        <f>-VLOOKUP($A14,#REF!,MATCH($A$2,#REF!,0),0)</f>
        <v>#REF!</v>
      </c>
      <c r="D14" s="382" t="e">
        <f>-VLOOKUP($A14,#REF!,MATCH($A$2,#REF!,0)+1,0)</f>
        <v>#REF!</v>
      </c>
      <c r="E14" s="382">
        <f>-VLOOKUP($A14,'S_CONT_OS (MYFR)-dont use'!$1:$1048576,MATCH($A$2,'S_CONT_OS (MYFR)-dont use'!$7:$7,0),0)</f>
        <v>10.638896839999999</v>
      </c>
      <c r="F14" s="382" t="e">
        <f>-VLOOKUP($A14,#REF!,MATCH($A$2,#REF!,0)+1,0)</f>
        <v>#REF!</v>
      </c>
      <c r="G14" s="3"/>
      <c r="H14" s="20"/>
      <c r="I14" s="20"/>
      <c r="J14" s="20"/>
      <c r="K14" s="20"/>
      <c r="L14" s="4"/>
      <c r="M14" s="217"/>
      <c r="N14" s="218"/>
      <c r="O14" s="230" t="e">
        <f t="shared" si="0"/>
        <v>#REF!</v>
      </c>
      <c r="Q14" s="405"/>
      <c r="R14" s="405"/>
      <c r="S14" s="405"/>
      <c r="T14" s="405"/>
      <c r="V14" s="424"/>
      <c r="W14" s="424"/>
      <c r="X14" s="424"/>
      <c r="Y14" s="424"/>
    </row>
    <row r="15" spans="1:25" x14ac:dyDescent="0.25">
      <c r="A15" s="53" t="s">
        <v>48</v>
      </c>
      <c r="B15" s="296" t="s">
        <v>15</v>
      </c>
      <c r="C15" s="382" t="e">
        <f>-VLOOKUP($A15,#REF!,MATCH($A$2,#REF!,0),0)</f>
        <v>#REF!</v>
      </c>
      <c r="D15" s="382" t="e">
        <f>-VLOOKUP($A15,#REF!,MATCH($A$2,#REF!,0)+1,0)</f>
        <v>#REF!</v>
      </c>
      <c r="E15" s="382">
        <f>-VLOOKUP($A15,'S_CONT_OS (MYFR)-dont use'!$1:$1048576,MATCH($A$2,'S_CONT_OS (MYFR)-dont use'!$7:$7,0),0)</f>
        <v>6.7546584000000003</v>
      </c>
      <c r="F15" s="382" t="e">
        <f>-VLOOKUP($A15,#REF!,MATCH($A$2,#REF!,0)+1,0)</f>
        <v>#REF!</v>
      </c>
      <c r="G15" s="3"/>
      <c r="H15" s="20"/>
      <c r="I15" s="20"/>
      <c r="J15" s="20"/>
      <c r="K15" s="20"/>
      <c r="L15" s="4"/>
      <c r="M15" s="217"/>
      <c r="N15" s="218"/>
      <c r="O15" s="230" t="e">
        <f t="shared" si="0"/>
        <v>#REF!</v>
      </c>
      <c r="Q15" s="405"/>
      <c r="R15" s="405"/>
      <c r="S15" s="405"/>
      <c r="T15" s="405"/>
      <c r="V15" s="424"/>
      <c r="W15" s="424"/>
      <c r="X15" s="424"/>
      <c r="Y15" s="424"/>
    </row>
    <row r="16" spans="1:25" x14ac:dyDescent="0.25">
      <c r="A16" s="53" t="s">
        <v>49</v>
      </c>
      <c r="B16" s="296" t="s">
        <v>16</v>
      </c>
      <c r="C16" s="382" t="e">
        <f>-VLOOKUP($A16,#REF!,MATCH($A$2,#REF!,0),0)</f>
        <v>#REF!</v>
      </c>
      <c r="D16" s="382" t="e">
        <f>-VLOOKUP($A16,#REF!,MATCH($A$2,#REF!,0)+1,0)</f>
        <v>#REF!</v>
      </c>
      <c r="E16" s="382">
        <f>-VLOOKUP($A16,'S_CONT_OS (MYFR)-dont use'!$1:$1048576,MATCH($A$2,'S_CONT_OS (MYFR)-dont use'!$7:$7,0),0)</f>
        <v>0.12121357000000001</v>
      </c>
      <c r="F16" s="382" t="e">
        <f>-VLOOKUP($A16,#REF!,MATCH($A$2,#REF!,0)+1,0)</f>
        <v>#REF!</v>
      </c>
      <c r="G16" s="3"/>
      <c r="H16" s="20"/>
      <c r="I16" s="20"/>
      <c r="J16" s="20"/>
      <c r="K16" s="20"/>
      <c r="L16" s="4"/>
      <c r="M16" s="217"/>
      <c r="N16" s="218"/>
      <c r="O16" s="230" t="e">
        <f>D16-M16</f>
        <v>#REF!</v>
      </c>
      <c r="Q16" s="405"/>
      <c r="R16" s="405"/>
      <c r="S16" s="405"/>
      <c r="T16" s="405"/>
      <c r="V16" s="424"/>
      <c r="W16" s="424"/>
      <c r="X16" s="424"/>
      <c r="Y16" s="424"/>
    </row>
    <row r="17" spans="1:25" x14ac:dyDescent="0.25">
      <c r="A17" s="53" t="s">
        <v>50</v>
      </c>
      <c r="B17" s="296" t="s">
        <v>17</v>
      </c>
      <c r="C17" s="382" t="e">
        <f>-VLOOKUP($A17,#REF!,MATCH($A$2,#REF!,0),0)</f>
        <v>#REF!</v>
      </c>
      <c r="D17" s="382" t="e">
        <f>-VLOOKUP($A17,#REF!,MATCH($A$2,#REF!,0)+1,0)</f>
        <v>#REF!</v>
      </c>
      <c r="E17" s="382">
        <f>-VLOOKUP($A17,'S_CONT_OS (MYFR)-dont use'!$1:$1048576,MATCH($A$2,'S_CONT_OS (MYFR)-dont use'!$7:$7,0),0)</f>
        <v>0.86532041000000004</v>
      </c>
      <c r="F17" s="382" t="e">
        <f>-VLOOKUP($A17,#REF!,MATCH($A$2,#REF!,0)+1,0)</f>
        <v>#REF!</v>
      </c>
      <c r="G17" s="3"/>
      <c r="H17" s="23"/>
      <c r="I17" s="23"/>
      <c r="J17" s="23"/>
      <c r="K17" s="23"/>
      <c r="L17" s="4"/>
      <c r="M17" s="217"/>
      <c r="N17" s="218"/>
      <c r="O17" s="230" t="e">
        <f>D17-M17</f>
        <v>#REF!</v>
      </c>
      <c r="Q17" s="405"/>
      <c r="R17" s="405"/>
      <c r="S17" s="405"/>
      <c r="T17" s="405"/>
      <c r="V17" s="424"/>
      <c r="W17" s="424"/>
      <c r="X17" s="424"/>
      <c r="Y17" s="424"/>
    </row>
    <row r="18" spans="1:25" x14ac:dyDescent="0.25">
      <c r="A18" s="53" t="s">
        <v>51</v>
      </c>
      <c r="B18" s="323" t="s">
        <v>18</v>
      </c>
      <c r="C18" s="324" t="e">
        <f t="shared" ref="C18:F18" si="1">SUM(C11:C17)</f>
        <v>#REF!</v>
      </c>
      <c r="D18" s="324" t="e">
        <f t="shared" si="1"/>
        <v>#REF!</v>
      </c>
      <c r="E18" s="324">
        <f t="shared" si="1"/>
        <v>2047.84278591</v>
      </c>
      <c r="F18" s="324" t="e">
        <f t="shared" si="1"/>
        <v>#REF!</v>
      </c>
      <c r="G18" s="3"/>
      <c r="H18" s="155" t="e">
        <f>-VLOOKUP($A18,#REF!,MATCH($A$2,#REF!,0),0)-C18</f>
        <v>#REF!</v>
      </c>
      <c r="I18" s="155" t="e">
        <f>-VLOOKUP($A18,#REF!,MATCH($A$2,#REF!,0)+1,0)-D18</f>
        <v>#REF!</v>
      </c>
      <c r="J18" s="376">
        <f>-VLOOKUP($A18,'S_CONT_OS (MYFR)-dont use'!$1:$1048576,MATCH($A$2,'S_CONT_OS (MYFR)-dont use'!$7:$7,0),0)-E18</f>
        <v>0</v>
      </c>
      <c r="K18" s="155" t="e">
        <f>-VLOOKUP($A18,#REF!,MATCH($A$2,#REF!,0)+1,0)-F18</f>
        <v>#REF!</v>
      </c>
      <c r="L18" s="4"/>
      <c r="M18" s="219"/>
      <c r="N18" s="220"/>
      <c r="O18" s="231" t="e">
        <f>D18-M18</f>
        <v>#REF!</v>
      </c>
      <c r="Q18" s="405"/>
      <c r="R18" s="405"/>
      <c r="S18" s="405"/>
      <c r="T18" s="405"/>
      <c r="V18" s="424"/>
      <c r="W18" s="424"/>
      <c r="X18" s="424"/>
      <c r="Y18" s="424"/>
    </row>
    <row r="19" spans="1:25" x14ac:dyDescent="0.25">
      <c r="B19" s="295" t="s">
        <v>19</v>
      </c>
      <c r="C19" s="382" t="s">
        <v>2</v>
      </c>
      <c r="D19" s="382" t="s">
        <v>2</v>
      </c>
      <c r="E19" s="382" t="s">
        <v>2</v>
      </c>
      <c r="F19" s="382" t="s">
        <v>2</v>
      </c>
      <c r="G19" s="3"/>
      <c r="H19" s="156"/>
      <c r="I19" s="156"/>
      <c r="J19" s="377"/>
      <c r="K19" s="156"/>
      <c r="L19" s="29"/>
      <c r="M19" s="221"/>
      <c r="N19" s="218"/>
      <c r="O19" s="230"/>
      <c r="Q19" s="405"/>
      <c r="R19" s="405"/>
      <c r="S19" s="405"/>
      <c r="T19" s="405"/>
      <c r="V19" s="424"/>
      <c r="W19" s="424"/>
      <c r="X19" s="424"/>
      <c r="Y19" s="424"/>
    </row>
    <row r="20" spans="1:25" x14ac:dyDescent="0.25">
      <c r="A20" s="53" t="s">
        <v>52</v>
      </c>
      <c r="B20" s="296" t="s">
        <v>20</v>
      </c>
      <c r="C20" s="382" t="e">
        <f>VLOOKUP($A20,#REF!,MATCH($A$2,#REF!,0),0)</f>
        <v>#REF!</v>
      </c>
      <c r="D20" s="382" t="e">
        <f>VLOOKUP($A20,#REF!,MATCH($A$2,#REF!,0)+1,0)</f>
        <v>#REF!</v>
      </c>
      <c r="E20" s="382">
        <f>VLOOKUP($A20,'S_CONT_OS (MYFR)-dont use'!$1:$1048576,MATCH($A$2,'S_CONT_OS (MYFR)-dont use'!$7:$7,0),0)</f>
        <v>420.37803466000003</v>
      </c>
      <c r="F20" s="382" t="e">
        <f>VLOOKUP($A20,#REF!,MATCH($A$2,#REF!,0)+1,0)</f>
        <v>#REF!</v>
      </c>
      <c r="G20" s="3"/>
      <c r="H20" s="156"/>
      <c r="I20" s="156"/>
      <c r="J20" s="377"/>
      <c r="K20" s="156"/>
      <c r="L20" s="4"/>
      <c r="M20" s="217"/>
      <c r="N20" s="218"/>
      <c r="O20" s="230" t="e">
        <f t="shared" ref="O20:O41" si="2">D20-M20</f>
        <v>#REF!</v>
      </c>
      <c r="Q20" s="405"/>
      <c r="R20" s="405"/>
      <c r="S20" s="405"/>
      <c r="T20" s="405"/>
      <c r="V20" s="424"/>
      <c r="W20" s="424"/>
      <c r="X20" s="424"/>
      <c r="Y20" s="424"/>
    </row>
    <row r="21" spans="1:25" x14ac:dyDescent="0.25">
      <c r="A21" s="53" t="s">
        <v>161</v>
      </c>
      <c r="B21" s="296" t="s">
        <v>21</v>
      </c>
      <c r="C21" s="382" t="e">
        <f>VLOOKUP($A21,#REF!,MATCH($A$2,#REF!,0),0)</f>
        <v>#REF!</v>
      </c>
      <c r="D21" s="382" t="e">
        <f>VLOOKUP($A21,#REF!,MATCH($A$2,#REF!,0)+1,0)</f>
        <v>#REF!</v>
      </c>
      <c r="E21" s="382">
        <f>VLOOKUP($A21,'S_CONT_OS (MYFR)-dont use'!$1:$1048576,MATCH($A$2,'S_CONT_OS (MYFR)-dont use'!$7:$7,0),0)</f>
        <v>17.917191219999999</v>
      </c>
      <c r="F21" s="382" t="e">
        <f>VLOOKUP($A21,#REF!,MATCH($A$2,#REF!,0)+1,0)</f>
        <v>#REF!</v>
      </c>
      <c r="G21" s="3"/>
      <c r="H21" s="156"/>
      <c r="I21" s="156"/>
      <c r="J21" s="377"/>
      <c r="K21" s="156"/>
      <c r="L21" s="4"/>
      <c r="M21" s="217"/>
      <c r="N21" s="218"/>
      <c r="O21" s="230" t="e">
        <f t="shared" si="2"/>
        <v>#REF!</v>
      </c>
      <c r="Q21" s="405"/>
      <c r="R21" s="405"/>
      <c r="S21" s="405"/>
      <c r="T21" s="405"/>
      <c r="V21" s="424"/>
      <c r="W21" s="424"/>
      <c r="X21" s="424"/>
      <c r="Y21" s="424"/>
    </row>
    <row r="22" spans="1:25" x14ac:dyDescent="0.25">
      <c r="A22" s="53" t="s">
        <v>162</v>
      </c>
      <c r="B22" s="296" t="s">
        <v>22</v>
      </c>
      <c r="C22" s="382" t="e">
        <f>VLOOKUP($A22,#REF!,MATCH($A$2,#REF!,0),0)</f>
        <v>#REF!</v>
      </c>
      <c r="D22" s="382" t="e">
        <f>VLOOKUP($A22,#REF!,MATCH($A$2,#REF!,0)+1,0)</f>
        <v>#REF!</v>
      </c>
      <c r="E22" s="382">
        <f>VLOOKUP($A22,'S_CONT_OS (MYFR)-dont use'!$1:$1048576,MATCH($A$2,'S_CONT_OS (MYFR)-dont use'!$7:$7,0),0)</f>
        <v>0.73627807999999995</v>
      </c>
      <c r="F22" s="382" t="e">
        <f>VLOOKUP($A22,#REF!,MATCH($A$2,#REF!,0)+1,0)</f>
        <v>#REF!</v>
      </c>
      <c r="G22" s="3"/>
      <c r="H22" s="156"/>
      <c r="I22" s="156"/>
      <c r="J22" s="377"/>
      <c r="K22" s="156"/>
      <c r="L22" s="4"/>
      <c r="M22" s="217"/>
      <c r="N22" s="218"/>
      <c r="O22" s="230" t="e">
        <f t="shared" si="2"/>
        <v>#REF!</v>
      </c>
      <c r="Q22" s="405"/>
      <c r="R22" s="405"/>
      <c r="S22" s="405"/>
      <c r="T22" s="405"/>
      <c r="V22" s="424"/>
      <c r="W22" s="424"/>
      <c r="X22" s="424"/>
      <c r="Y22" s="424"/>
    </row>
    <row r="23" spans="1:25" x14ac:dyDescent="0.25">
      <c r="A23" s="53" t="s">
        <v>53</v>
      </c>
      <c r="B23" s="296" t="s">
        <v>23</v>
      </c>
      <c r="C23" s="382" t="e">
        <f>VLOOKUP($A23,#REF!,MATCH($A$2,#REF!,0),0)</f>
        <v>#REF!</v>
      </c>
      <c r="D23" s="382" t="e">
        <f>VLOOKUP($A23,#REF!,MATCH($A$2,#REF!,0)+1,0)</f>
        <v>#REF!</v>
      </c>
      <c r="E23" s="382">
        <f>VLOOKUP($A23,'S_CONT_OS (MYFR)-dont use'!$1:$1048576,MATCH($A$2,'S_CONT_OS (MYFR)-dont use'!$7:$7,0),0)</f>
        <v>382.74870851999998</v>
      </c>
      <c r="F23" s="382" t="e">
        <f>VLOOKUP($A23,#REF!,MATCH($A$2,#REF!,0)+1,0)</f>
        <v>#REF!</v>
      </c>
      <c r="G23" s="3"/>
      <c r="H23" s="156"/>
      <c r="I23" s="156"/>
      <c r="J23" s="377"/>
      <c r="K23" s="156"/>
      <c r="L23" s="4"/>
      <c r="M23" s="217"/>
      <c r="N23" s="218"/>
      <c r="O23" s="230" t="e">
        <f t="shared" si="2"/>
        <v>#REF!</v>
      </c>
      <c r="Q23" s="405"/>
      <c r="R23" s="405"/>
      <c r="S23" s="405"/>
      <c r="T23" s="405"/>
      <c r="V23" s="424"/>
      <c r="W23" s="424"/>
      <c r="X23" s="424"/>
      <c r="Y23" s="424"/>
    </row>
    <row r="24" spans="1:25" x14ac:dyDescent="0.25">
      <c r="A24" s="53" t="s">
        <v>54</v>
      </c>
      <c r="B24" s="296" t="s">
        <v>24</v>
      </c>
      <c r="C24" s="382" t="e">
        <f>VLOOKUP($A24,#REF!,MATCH($A$2,#REF!,0),0)</f>
        <v>#REF!</v>
      </c>
      <c r="D24" s="382" t="e">
        <f>VLOOKUP($A24,#REF!,MATCH($A$2,#REF!,0)+1,0)</f>
        <v>#REF!</v>
      </c>
      <c r="E24" s="382">
        <f>VLOOKUP($A24,'S_CONT_OS (MYFR)-dont use'!$1:$1048576,MATCH($A$2,'S_CONT_OS (MYFR)-dont use'!$7:$7,0),0)</f>
        <v>30.07911</v>
      </c>
      <c r="F24" s="382" t="e">
        <f>VLOOKUP($A24,#REF!,MATCH($A$2,#REF!,0)+1,0)</f>
        <v>#REF!</v>
      </c>
      <c r="G24" s="3"/>
      <c r="H24" s="156"/>
      <c r="I24" s="156"/>
      <c r="J24" s="377"/>
      <c r="K24" s="156"/>
      <c r="L24" s="4"/>
      <c r="M24" s="217"/>
      <c r="N24" s="218"/>
      <c r="O24" s="230" t="e">
        <f t="shared" si="2"/>
        <v>#REF!</v>
      </c>
      <c r="Q24" s="405"/>
      <c r="R24" s="405"/>
      <c r="S24" s="405"/>
      <c r="T24" s="405"/>
      <c r="V24" s="424"/>
      <c r="W24" s="424"/>
      <c r="X24" s="424"/>
      <c r="Y24" s="424"/>
    </row>
    <row r="25" spans="1:25" x14ac:dyDescent="0.25">
      <c r="A25" s="53" t="s">
        <v>55</v>
      </c>
      <c r="B25" s="296" t="s">
        <v>25</v>
      </c>
      <c r="C25" s="382" t="e">
        <f>VLOOKUP($A25,#REF!,MATCH($A$2,#REF!,0),0)</f>
        <v>#REF!</v>
      </c>
      <c r="D25" s="382" t="e">
        <f>VLOOKUP($A25,#REF!,MATCH($A$2,#REF!,0)+1,0)</f>
        <v>#REF!</v>
      </c>
      <c r="E25" s="382">
        <f>VLOOKUP($A25,'S_CONT_OS (MYFR)-dont use'!$1:$1048576,MATCH($A$2,'S_CONT_OS (MYFR)-dont use'!$7:$7,0),0)</f>
        <v>1071.0874592999901</v>
      </c>
      <c r="F25" s="382" t="e">
        <f>VLOOKUP($A25,#REF!,MATCH($A$2,#REF!,0)+1,0)</f>
        <v>#REF!</v>
      </c>
      <c r="G25" s="3"/>
      <c r="H25" s="156"/>
      <c r="I25" s="156"/>
      <c r="J25" s="377"/>
      <c r="K25" s="156"/>
      <c r="L25" s="4"/>
      <c r="M25" s="217"/>
      <c r="N25" s="218"/>
      <c r="O25" s="230" t="e">
        <f t="shared" si="2"/>
        <v>#REF!</v>
      </c>
      <c r="Q25" s="405"/>
      <c r="R25" s="405"/>
      <c r="S25" s="405"/>
      <c r="T25" s="405"/>
      <c r="V25" s="424"/>
      <c r="W25" s="424"/>
      <c r="X25" s="424"/>
      <c r="Y25" s="424"/>
    </row>
    <row r="26" spans="1:25" x14ac:dyDescent="0.25">
      <c r="A26" s="53" t="s">
        <v>56</v>
      </c>
      <c r="B26" s="298" t="s">
        <v>26</v>
      </c>
      <c r="C26" s="387" t="e">
        <f t="shared" ref="C26:F26" si="3">SUM(C20:C25)</f>
        <v>#REF!</v>
      </c>
      <c r="D26" s="387" t="e">
        <f t="shared" si="3"/>
        <v>#REF!</v>
      </c>
      <c r="E26" s="387">
        <f t="shared" si="3"/>
        <v>1922.94678177999</v>
      </c>
      <c r="F26" s="387" t="e">
        <f t="shared" si="3"/>
        <v>#REF!</v>
      </c>
      <c r="G26" s="3"/>
      <c r="H26" s="155" t="e">
        <f>VLOOKUP($A26,#REF!,MATCH($A$2,#REF!,0),0)-C26</f>
        <v>#REF!</v>
      </c>
      <c r="I26" s="155" t="e">
        <f>VLOOKUP($A26,#REF!,MATCH($A$2,#REF!,0)+1,0)-D26</f>
        <v>#REF!</v>
      </c>
      <c r="J26" s="376">
        <f>VLOOKUP($A26,'S_CONT_OS (MYFR)-dont use'!$1:$1048576,MATCH($A$2,'S_CONT_OS (MYFR)-dont use'!$7:$7,0),0)-E26</f>
        <v>1.0004441719502211E-11</v>
      </c>
      <c r="K26" s="155" t="e">
        <f>VLOOKUP($A26,#REF!,MATCH($A$2,#REF!,0)+1,0)-F26</f>
        <v>#REF!</v>
      </c>
      <c r="L26" s="4"/>
      <c r="M26" s="222"/>
      <c r="N26" s="218"/>
      <c r="O26" s="232" t="e">
        <f t="shared" si="2"/>
        <v>#REF!</v>
      </c>
      <c r="Q26" s="405"/>
      <c r="R26" s="405"/>
      <c r="S26" s="405"/>
      <c r="T26" s="405"/>
      <c r="V26" s="424"/>
      <c r="W26" s="424"/>
      <c r="X26" s="424"/>
      <c r="Y26" s="424"/>
    </row>
    <row r="27" spans="1:25" ht="15.75" thickBot="1" x14ac:dyDescent="0.3">
      <c r="A27" s="53" t="s">
        <v>57</v>
      </c>
      <c r="B27" s="305" t="s">
        <v>27</v>
      </c>
      <c r="C27" s="306" t="e">
        <f t="shared" ref="C27:F27" si="4">C18-C26</f>
        <v>#REF!</v>
      </c>
      <c r="D27" s="306" t="e">
        <f t="shared" si="4"/>
        <v>#REF!</v>
      </c>
      <c r="E27" s="306">
        <f t="shared" si="4"/>
        <v>124.89600413000994</v>
      </c>
      <c r="F27" s="306" t="e">
        <f t="shared" si="4"/>
        <v>#REF!</v>
      </c>
      <c r="G27" s="3"/>
      <c r="H27" s="157" t="e">
        <f>-VLOOKUP($A27,#REF!,MATCH($A$2,#REF!,0),0)-C27</f>
        <v>#REF!</v>
      </c>
      <c r="I27" s="157" t="e">
        <f>-VLOOKUP($A27,#REF!,MATCH($A$2,#REF!,0)+1,0)-D27</f>
        <v>#REF!</v>
      </c>
      <c r="J27" s="378">
        <f>-VLOOKUP($A27,'S_CONT_OS (MYFR)-dont use'!$1:$1048576,MATCH($A$2,'S_CONT_OS (MYFR)-dont use'!$7:$7,0),0)-E27</f>
        <v>-9.9475983006414026E-12</v>
      </c>
      <c r="K27" s="157" t="e">
        <f>-VLOOKUP($A27,#REF!,MATCH($A$2,#REF!,0)+1,0)-F27</f>
        <v>#REF!</v>
      </c>
      <c r="L27" s="4"/>
      <c r="M27" s="223"/>
      <c r="N27" s="220"/>
      <c r="O27" s="233" t="e">
        <f t="shared" si="2"/>
        <v>#REF!</v>
      </c>
      <c r="Q27" s="405"/>
      <c r="R27" s="405"/>
      <c r="S27" s="405"/>
      <c r="T27" s="405"/>
      <c r="V27" s="424"/>
      <c r="W27" s="424"/>
      <c r="X27" s="424"/>
      <c r="Y27" s="424"/>
    </row>
    <row r="28" spans="1:25" x14ac:dyDescent="0.25">
      <c r="B28" s="295" t="s">
        <v>28</v>
      </c>
      <c r="C28" s="200" t="s">
        <v>2</v>
      </c>
      <c r="D28" s="200" t="s">
        <v>2</v>
      </c>
      <c r="E28" s="200" t="s">
        <v>2</v>
      </c>
      <c r="F28" s="200" t="s">
        <v>2</v>
      </c>
      <c r="G28" s="3"/>
      <c r="H28" s="158"/>
      <c r="I28" s="158"/>
      <c r="J28" s="379"/>
      <c r="K28" s="158"/>
      <c r="L28" s="4"/>
      <c r="M28" s="224"/>
      <c r="N28" s="220"/>
      <c r="O28" s="230"/>
      <c r="Q28" s="405"/>
      <c r="R28" s="405"/>
      <c r="S28" s="405"/>
      <c r="T28" s="405"/>
      <c r="V28" s="424"/>
      <c r="W28" s="424"/>
      <c r="X28" s="424"/>
      <c r="Y28" s="424"/>
    </row>
    <row r="29" spans="1:25" x14ac:dyDescent="0.25">
      <c r="A29" s="53" t="s">
        <v>58</v>
      </c>
      <c r="B29" s="297" t="s">
        <v>29</v>
      </c>
      <c r="C29" s="382" t="e">
        <f>-VLOOKUP($A29,#REF!,MATCH($A$2,#REF!,0),0)</f>
        <v>#REF!</v>
      </c>
      <c r="D29" s="382" t="e">
        <f>-VLOOKUP($A29,#REF!,MATCH($A$2,#REF!,0)+1,0)</f>
        <v>#REF!</v>
      </c>
      <c r="E29" s="382">
        <f>-VLOOKUP($A29,'S_CONT_OS (MYFR)-dont use'!$1:$1048576,MATCH($A$2,'S_CONT_OS (MYFR)-dont use'!$7:$7,0),0)</f>
        <v>-12.317082109999999</v>
      </c>
      <c r="F29" s="382" t="e">
        <f>-VLOOKUP($A29,#REF!,MATCH($A$2,#REF!,0)+1,0)</f>
        <v>#REF!</v>
      </c>
      <c r="G29" s="3"/>
      <c r="H29" s="158"/>
      <c r="I29" s="158"/>
      <c r="J29" s="379"/>
      <c r="K29" s="158"/>
      <c r="L29" s="39"/>
      <c r="M29" s="217"/>
      <c r="N29" s="220"/>
      <c r="O29" s="230" t="e">
        <f t="shared" si="2"/>
        <v>#REF!</v>
      </c>
      <c r="Q29" s="405"/>
      <c r="R29" s="405"/>
      <c r="S29" s="405"/>
      <c r="T29" s="405"/>
      <c r="V29" s="424"/>
      <c r="W29" s="424"/>
      <c r="X29" s="424"/>
      <c r="Y29" s="424"/>
    </row>
    <row r="30" spans="1:25" ht="25.5" customHeight="1" outlineLevel="2" x14ac:dyDescent="0.25">
      <c r="A30" s="53" t="s">
        <v>59</v>
      </c>
      <c r="B30" s="303" t="s">
        <v>30</v>
      </c>
      <c r="C30" s="382" t="e">
        <f>-VLOOKUP($A30,#REF!,MATCH($A$2,#REF!,0),0)</f>
        <v>#REF!</v>
      </c>
      <c r="D30" s="382" t="e">
        <f>-VLOOKUP($A30,#REF!,MATCH($A$2,#REF!,0)+1,0)</f>
        <v>#REF!</v>
      </c>
      <c r="E30" s="382" t="s">
        <v>2</v>
      </c>
      <c r="F30" s="382" t="e">
        <f>-VLOOKUP($A30,#REF!,MATCH($A$2,#REF!,0)+1,0)</f>
        <v>#REF!</v>
      </c>
      <c r="G30" s="3"/>
      <c r="H30" s="158"/>
      <c r="I30" s="158"/>
      <c r="J30" s="379"/>
      <c r="K30" s="158"/>
      <c r="L30" s="39"/>
      <c r="M30" s="217"/>
      <c r="N30" s="220"/>
      <c r="O30" s="230" t="e">
        <f t="shared" si="2"/>
        <v>#REF!</v>
      </c>
      <c r="Q30" s="405"/>
      <c r="R30" s="405"/>
      <c r="S30" s="405"/>
      <c r="T30" s="405"/>
      <c r="V30" s="424"/>
      <c r="W30" s="424"/>
      <c r="X30" s="424"/>
      <c r="Y30" s="424"/>
    </row>
    <row r="31" spans="1:25" x14ac:dyDescent="0.25">
      <c r="A31" s="53" t="s">
        <v>60</v>
      </c>
      <c r="B31" s="297" t="s">
        <v>31</v>
      </c>
      <c r="C31" s="382" t="e">
        <f>-VLOOKUP($A31,#REF!,MATCH($A$2,#REF!,0),0)</f>
        <v>#REF!</v>
      </c>
      <c r="D31" s="382" t="e">
        <f>-VLOOKUP($A31,#REF!,MATCH($A$2,#REF!,0)+1,0)</f>
        <v>#REF!</v>
      </c>
      <c r="E31" s="382">
        <f>-VLOOKUP($A31,'S_CONT_OS (MYFR)-dont use'!$1:$1048576,MATCH($A$2,'S_CONT_OS (MYFR)-dont use'!$7:$7,0),0)</f>
        <v>-3.8132739999999998E-2</v>
      </c>
      <c r="F31" s="382" t="e">
        <f>-VLOOKUP($A31,#REF!,MATCH($A$2,#REF!,0)+1,0)</f>
        <v>#REF!</v>
      </c>
      <c r="G31" s="3"/>
      <c r="H31" s="158"/>
      <c r="I31" s="158"/>
      <c r="J31" s="379"/>
      <c r="K31" s="158"/>
      <c r="L31" s="39"/>
      <c r="M31" s="217"/>
      <c r="N31" s="220"/>
      <c r="O31" s="230" t="e">
        <f t="shared" si="2"/>
        <v>#REF!</v>
      </c>
      <c r="Q31" s="405"/>
      <c r="R31" s="405"/>
      <c r="S31" s="405"/>
      <c r="T31" s="405"/>
      <c r="V31" s="424"/>
      <c r="W31" s="424"/>
      <c r="X31" s="424"/>
      <c r="Y31" s="424"/>
    </row>
    <row r="32" spans="1:25" x14ac:dyDescent="0.25">
      <c r="A32" s="53" t="s">
        <v>61</v>
      </c>
      <c r="B32" s="325" t="s">
        <v>32</v>
      </c>
      <c r="C32" s="382" t="e">
        <f>-VLOOKUP($A32,#REF!,MATCH($A$2,#REF!,0),0)</f>
        <v>#REF!</v>
      </c>
      <c r="D32" s="382" t="e">
        <f>-VLOOKUP($A32,#REF!,MATCH($A$2,#REF!,0)+1,0)</f>
        <v>#REF!</v>
      </c>
      <c r="E32" s="382">
        <f>-VLOOKUP($A32,'S_CONT_OS (MYFR)-dont use'!$1:$1048576,MATCH($A$2,'S_CONT_OS (MYFR)-dont use'!$7:$7,0),0)</f>
        <v>-2.0441255900000002</v>
      </c>
      <c r="F32" s="382" t="e">
        <f>-VLOOKUP($A32,#REF!,MATCH($A$2,#REF!,0)+1,0)</f>
        <v>#REF!</v>
      </c>
      <c r="G32" s="3"/>
      <c r="H32" s="158"/>
      <c r="I32" s="158"/>
      <c r="J32" s="379"/>
      <c r="K32" s="158"/>
      <c r="L32" s="39"/>
      <c r="M32" s="217"/>
      <c r="N32" s="220"/>
      <c r="O32" s="230" t="e">
        <f t="shared" si="2"/>
        <v>#REF!</v>
      </c>
      <c r="Q32" s="405"/>
      <c r="R32" s="405"/>
      <c r="S32" s="405"/>
      <c r="T32" s="405"/>
      <c r="V32" s="424"/>
      <c r="W32" s="424"/>
      <c r="X32" s="424"/>
      <c r="Y32" s="424"/>
    </row>
    <row r="33" spans="1:25" x14ac:dyDescent="0.25">
      <c r="A33" s="53" t="s">
        <v>62</v>
      </c>
      <c r="B33" s="298" t="s">
        <v>33</v>
      </c>
      <c r="C33" s="387" t="e">
        <f t="shared" ref="C33:F33" si="5">SUM(C29:C32)</f>
        <v>#REF!</v>
      </c>
      <c r="D33" s="387" t="e">
        <f t="shared" si="5"/>
        <v>#REF!</v>
      </c>
      <c r="E33" s="387">
        <f t="shared" si="5"/>
        <v>-14.39934044</v>
      </c>
      <c r="F33" s="387" t="e">
        <f t="shared" si="5"/>
        <v>#REF!</v>
      </c>
      <c r="G33" s="3"/>
      <c r="H33" s="155" t="e">
        <f>-VLOOKUP($A33,#REF!,MATCH($A$2,#REF!,0),0)-C33</f>
        <v>#REF!</v>
      </c>
      <c r="I33" s="155" t="e">
        <f>-VLOOKUP($A33,#REF!,MATCH($A$2,#REF!,0)+1,0)-D33</f>
        <v>#REF!</v>
      </c>
      <c r="J33" s="376">
        <f>-VLOOKUP($A33,'S_CONT_OS (MYFR)-dont use'!$1:$1048576,MATCH($A$2,'S_CONT_OS (MYFR)-dont use'!$7:$7,0),0)-E33</f>
        <v>0</v>
      </c>
      <c r="K33" s="155" t="e">
        <f>-VLOOKUP($A33,#REF!,MATCH($A$2,#REF!,0)+1,0)-F33</f>
        <v>#REF!</v>
      </c>
      <c r="L33" s="39"/>
      <c r="M33" s="222"/>
      <c r="N33" s="220"/>
      <c r="O33" s="232" t="e">
        <f t="shared" si="2"/>
        <v>#REF!</v>
      </c>
      <c r="Q33" s="405"/>
      <c r="R33" s="405"/>
      <c r="S33" s="405"/>
      <c r="T33" s="405"/>
      <c r="V33" s="424"/>
      <c r="W33" s="424"/>
      <c r="X33" s="424"/>
      <c r="Y33" s="424"/>
    </row>
    <row r="34" spans="1:25" x14ac:dyDescent="0.25">
      <c r="A34" s="53" t="s">
        <v>63</v>
      </c>
      <c r="B34" s="298" t="s">
        <v>34</v>
      </c>
      <c r="C34" s="387" t="e">
        <f t="shared" ref="C34:F34" si="6">C27+C33</f>
        <v>#REF!</v>
      </c>
      <c r="D34" s="387" t="e">
        <f t="shared" si="6"/>
        <v>#REF!</v>
      </c>
      <c r="E34" s="387">
        <f t="shared" si="6"/>
        <v>110.49666369000994</v>
      </c>
      <c r="F34" s="387" t="e">
        <f t="shared" si="6"/>
        <v>#REF!</v>
      </c>
      <c r="G34" s="3"/>
      <c r="H34" s="160" t="e">
        <f>-VLOOKUP($A34,#REF!,MATCH($A$2,#REF!,0),0)-C34</f>
        <v>#REF!</v>
      </c>
      <c r="I34" s="160" t="e">
        <f>-VLOOKUP($A34,#REF!,MATCH($A$2,#REF!,0)+1,0)-D34</f>
        <v>#REF!</v>
      </c>
      <c r="J34" s="381">
        <f>-VLOOKUP($A34,'S_CONT_OS (MYFR)-dont use'!$1:$1048576,MATCH($A$2,'S_CONT_OS (MYFR)-dont use'!$7:$7,0),0)-E34</f>
        <v>-1.0942358130705543E-11</v>
      </c>
      <c r="K34" s="160" t="e">
        <f>-VLOOKUP($A34,#REF!,MATCH($A$2,#REF!,0)+1,0)-F34</f>
        <v>#REF!</v>
      </c>
      <c r="L34" s="39"/>
      <c r="M34" s="222"/>
      <c r="N34" s="220"/>
      <c r="O34" s="232" t="e">
        <f t="shared" si="2"/>
        <v>#REF!</v>
      </c>
      <c r="Q34" s="405"/>
      <c r="R34" s="405"/>
      <c r="S34" s="405"/>
      <c r="T34" s="405"/>
      <c r="V34" s="424"/>
      <c r="W34" s="424"/>
      <c r="X34" s="424"/>
      <c r="Y34" s="424"/>
    </row>
    <row r="35" spans="1:25" x14ac:dyDescent="0.25">
      <c r="B35" s="302" t="s">
        <v>35</v>
      </c>
      <c r="C35" s="200" t="s">
        <v>2</v>
      </c>
      <c r="D35" s="200" t="s">
        <v>2</v>
      </c>
      <c r="E35" s="200" t="s">
        <v>2</v>
      </c>
      <c r="F35" s="200" t="s">
        <v>2</v>
      </c>
      <c r="G35" s="3"/>
      <c r="H35" s="158"/>
      <c r="I35" s="158"/>
      <c r="J35" s="379"/>
      <c r="K35" s="158"/>
      <c r="L35" s="39"/>
      <c r="M35" s="225"/>
      <c r="N35" s="220"/>
      <c r="O35" s="230"/>
      <c r="Q35" s="405"/>
      <c r="R35" s="405"/>
      <c r="S35" s="405"/>
      <c r="T35" s="405"/>
      <c r="V35" s="424"/>
      <c r="W35" s="424"/>
      <c r="X35" s="424"/>
      <c r="Y35" s="424"/>
    </row>
    <row r="36" spans="1:25" ht="25.5" customHeight="1" outlineLevel="1" x14ac:dyDescent="0.25">
      <c r="A36" s="53" t="s">
        <v>64</v>
      </c>
      <c r="B36" s="303" t="s">
        <v>36</v>
      </c>
      <c r="C36" s="382" t="e">
        <f>-VLOOKUP($A36,#REF!,MATCH($A$2,#REF!,0),0)</f>
        <v>#REF!</v>
      </c>
      <c r="D36" s="382" t="e">
        <f>-VLOOKUP($A36,#REF!,MATCH($A$2,#REF!,0)+1,0)</f>
        <v>#REF!</v>
      </c>
      <c r="E36" s="382">
        <f>-VLOOKUP($A36,'S_CONT_OS (MYFR)-dont use'!$1:$1048576,MATCH($A$2,'S_CONT_OS (MYFR)-dont use'!$7:$7,0),0)</f>
        <v>0.31805499999999998</v>
      </c>
      <c r="F36" s="382" t="e">
        <f>-VLOOKUP($A36,#REF!,MATCH($A$2,#REF!,0)+1,0)</f>
        <v>#REF!</v>
      </c>
      <c r="G36" s="3"/>
      <c r="H36" s="158"/>
      <c r="I36" s="158"/>
      <c r="J36" s="379"/>
      <c r="K36" s="158"/>
      <c r="L36" s="39"/>
      <c r="M36" s="217"/>
      <c r="N36" s="220"/>
      <c r="O36" s="230" t="e">
        <f t="shared" si="2"/>
        <v>#REF!</v>
      </c>
      <c r="Q36" s="405"/>
      <c r="R36" s="405"/>
      <c r="S36" s="405"/>
      <c r="T36" s="405"/>
      <c r="V36" s="424"/>
      <c r="W36" s="424"/>
      <c r="X36" s="424"/>
      <c r="Y36" s="424"/>
    </row>
    <row r="37" spans="1:25" x14ac:dyDescent="0.25">
      <c r="A37" s="53" t="s">
        <v>65</v>
      </c>
      <c r="B37" s="303" t="s">
        <v>37</v>
      </c>
      <c r="C37" s="382" t="e">
        <f>-VLOOKUP($A37,#REF!,MATCH($A$2,#REF!,0),0)</f>
        <v>#REF!</v>
      </c>
      <c r="D37" s="382" t="e">
        <f>-VLOOKUP($A37,#REF!,MATCH($A$2,#REF!,0)+1,0)</f>
        <v>#REF!</v>
      </c>
      <c r="E37" s="382">
        <f>-VLOOKUP($A37,'S_CONT_OS (MYFR)-dont use'!$1:$1048576,MATCH($A$2,'S_CONT_OS (MYFR)-dont use'!$7:$7,0),0)</f>
        <v>-1.1385010499999999</v>
      </c>
      <c r="F37" s="382" t="e">
        <f>-VLOOKUP($A37,#REF!,MATCH($A$2,#REF!,0)+1,0)</f>
        <v>#REF!</v>
      </c>
      <c r="G37" s="3"/>
      <c r="H37" s="158"/>
      <c r="I37" s="158"/>
      <c r="J37" s="379"/>
      <c r="K37" s="158"/>
      <c r="L37" s="39"/>
      <c r="M37" s="217"/>
      <c r="N37" s="220"/>
      <c r="O37" s="230" t="e">
        <f t="shared" si="2"/>
        <v>#REF!</v>
      </c>
      <c r="Q37" s="405"/>
      <c r="R37" s="405"/>
      <c r="S37" s="405"/>
      <c r="T37" s="405"/>
      <c r="V37" s="424"/>
      <c r="W37" s="424"/>
      <c r="X37" s="424"/>
      <c r="Y37" s="424"/>
    </row>
    <row r="38" spans="1:25" ht="14.25" customHeight="1" outlineLevel="1" x14ac:dyDescent="0.25">
      <c r="A38" s="53" t="s">
        <v>66</v>
      </c>
      <c r="B38" s="303" t="s">
        <v>38</v>
      </c>
      <c r="C38" s="382" t="e">
        <f>-VLOOKUP($A38,#REF!,MATCH($A$2,#REF!,0),0)</f>
        <v>#REF!</v>
      </c>
      <c r="D38" s="382" t="e">
        <f>-VLOOKUP($A38,#REF!,MATCH($A$2,#REF!,0)+1,0)</f>
        <v>#REF!</v>
      </c>
      <c r="E38" s="382">
        <f>-VLOOKUP($A38,'S_CONT_OS (MYFR)-dont use'!$1:$1048576,MATCH($A$2,'S_CONT_OS (MYFR)-dont use'!$7:$7,0),0)</f>
        <v>-0.1490716</v>
      </c>
      <c r="F38" s="382" t="e">
        <f>-VLOOKUP($A38,#REF!,MATCH($A$2,#REF!,0)+1,0)</f>
        <v>#REF!</v>
      </c>
      <c r="G38" s="3"/>
      <c r="H38" s="158"/>
      <c r="I38" s="158"/>
      <c r="J38" s="379"/>
      <c r="K38" s="158"/>
      <c r="L38" s="39"/>
      <c r="M38" s="217"/>
      <c r="N38" s="220"/>
      <c r="O38" s="230" t="e">
        <f t="shared" si="2"/>
        <v>#REF!</v>
      </c>
      <c r="Q38" s="405"/>
      <c r="R38" s="405"/>
      <c r="S38" s="405"/>
      <c r="T38" s="405"/>
      <c r="V38" s="424"/>
      <c r="W38" s="424"/>
      <c r="X38" s="424"/>
      <c r="Y38" s="424"/>
    </row>
    <row r="39" spans="1:25" x14ac:dyDescent="0.25">
      <c r="A39" s="53" t="s">
        <v>67</v>
      </c>
      <c r="B39" s="303" t="s">
        <v>39</v>
      </c>
      <c r="C39" s="382" t="e">
        <f>-VLOOKUP($A39,#REF!,MATCH($A$2,#REF!,0),0)+C36+C38</f>
        <v>#REF!</v>
      </c>
      <c r="D39" s="382" t="e">
        <f>-VLOOKUP($A39,#REF!,MATCH($A$2,#REF!,0)+1,0)+D36+D38</f>
        <v>#REF!</v>
      </c>
      <c r="E39" s="382">
        <f>-VLOOKUP($A39,'S_CONT_OS (MYFR)-dont use'!$1:$1048576,MATCH($A$2,'S_CONT_OS (MYFR)-dont use'!$7:$7,0),0)+E36+E38</f>
        <v>-0.28345359999999997</v>
      </c>
      <c r="F39" s="326" t="e">
        <f>-VLOOKUP($A39,#REF!,MATCH($A$2,#REF!,0)+1,0)+F36</f>
        <v>#REF!</v>
      </c>
      <c r="G39" s="3"/>
      <c r="H39" s="159"/>
      <c r="I39" s="159"/>
      <c r="J39" s="380"/>
      <c r="K39" s="159"/>
      <c r="L39" s="39"/>
      <c r="M39" s="226"/>
      <c r="N39" s="220"/>
      <c r="O39" s="230" t="e">
        <f t="shared" si="2"/>
        <v>#REF!</v>
      </c>
      <c r="Q39" s="405"/>
      <c r="R39" s="405"/>
      <c r="S39" s="405"/>
      <c r="T39" s="405"/>
      <c r="V39" s="424"/>
      <c r="W39" s="424"/>
      <c r="X39" s="424"/>
      <c r="Y39" s="424"/>
    </row>
    <row r="40" spans="1:25" x14ac:dyDescent="0.25">
      <c r="A40" s="53" t="s">
        <v>68</v>
      </c>
      <c r="B40" s="304" t="s">
        <v>40</v>
      </c>
      <c r="C40" s="418" t="e">
        <f>SUM(C36:C39)-C36-C38</f>
        <v>#REF!</v>
      </c>
      <c r="D40" s="299" t="e">
        <f>SUM(D36:D39)-D36-D38</f>
        <v>#REF!</v>
      </c>
      <c r="E40" s="418">
        <f>SUM(E36:E39)-E36-E38</f>
        <v>-1.4219546499999998</v>
      </c>
      <c r="F40" s="299" t="e">
        <f t="shared" ref="F40" si="7">SUM(F36:F39)-F36</f>
        <v>#REF!</v>
      </c>
      <c r="G40" s="3"/>
      <c r="H40" s="155" t="e">
        <f>-VLOOKUP($A40,#REF!,MATCH($A$2,#REF!,0),0)-C40</f>
        <v>#REF!</v>
      </c>
      <c r="I40" s="155" t="e">
        <f>-VLOOKUP($A40,#REF!,MATCH($A$2,#REF!,0)+1,0)-D40</f>
        <v>#REF!</v>
      </c>
      <c r="J40" s="376">
        <f>-VLOOKUP($A40,'S_CONT_OS (MYFR)-dont use'!$1:$1048576,MATCH($A$2,'S_CONT_OS (MYFR)-dont use'!$7:$7,0),0)-E40</f>
        <v>0</v>
      </c>
      <c r="K40" s="155" t="e">
        <f>-VLOOKUP($A40,#REF!,MATCH($A$2,#REF!,0)+1,0)-F40</f>
        <v>#REF!</v>
      </c>
      <c r="L40" s="39"/>
      <c r="M40" s="227"/>
      <c r="N40" s="220"/>
      <c r="O40" s="232" t="e">
        <f t="shared" si="2"/>
        <v>#REF!</v>
      </c>
      <c r="Q40" s="405"/>
      <c r="R40" s="405"/>
      <c r="S40" s="405"/>
      <c r="T40" s="405"/>
      <c r="V40" s="424"/>
      <c r="W40" s="424"/>
      <c r="X40" s="424"/>
      <c r="Y40" s="424"/>
    </row>
    <row r="41" spans="1:25" ht="15.75" thickBot="1" x14ac:dyDescent="0.3">
      <c r="A41" s="53" t="s">
        <v>69</v>
      </c>
      <c r="B41" s="327" t="s">
        <v>41</v>
      </c>
      <c r="C41" s="328" t="e">
        <f t="shared" ref="C41:F41" si="8">C34+C40</f>
        <v>#REF!</v>
      </c>
      <c r="D41" s="328" t="e">
        <f t="shared" si="8"/>
        <v>#REF!</v>
      </c>
      <c r="E41" s="328">
        <f t="shared" si="8"/>
        <v>109.07470904000994</v>
      </c>
      <c r="F41" s="328" t="e">
        <f t="shared" si="8"/>
        <v>#REF!</v>
      </c>
      <c r="G41" s="3"/>
      <c r="H41" s="157" t="e">
        <f>-VLOOKUP($A41,#REF!,MATCH($A$2,#REF!,0),0)-C41</f>
        <v>#REF!</v>
      </c>
      <c r="I41" s="157" t="e">
        <f>-VLOOKUP($A41,#REF!,MATCH($A$2,#REF!,0)+1,0)-D41</f>
        <v>#REF!</v>
      </c>
      <c r="J41" s="378">
        <f>-VLOOKUP($A41,'S_CONT_OS (MYFR)-dont use'!$1:$1048576,MATCH($A$2,'S_CONT_OS (MYFR)-dont use'!$7:$7,0),0)-E41</f>
        <v>-9.9333874459262006E-12</v>
      </c>
      <c r="K41" s="157" t="e">
        <f>-VLOOKUP($A41,#REF!,MATCH($A$2,#REF!,0)+1,0)-F41</f>
        <v>#REF!</v>
      </c>
      <c r="L41" s="39"/>
      <c r="M41" s="223"/>
      <c r="N41" s="220"/>
      <c r="O41" s="233" t="e">
        <f t="shared" si="2"/>
        <v>#REF!</v>
      </c>
      <c r="Q41" s="405"/>
      <c r="R41" s="405"/>
      <c r="S41" s="405"/>
      <c r="T41" s="405"/>
      <c r="V41" s="424"/>
      <c r="W41" s="424"/>
      <c r="X41" s="424"/>
      <c r="Y41" s="424"/>
    </row>
    <row r="42" spans="1:25" x14ac:dyDescent="0.25">
      <c r="B42" s="260" t="s">
        <v>278</v>
      </c>
      <c r="C42" s="40"/>
      <c r="D42" s="40"/>
      <c r="E42" s="40"/>
      <c r="F42" s="40"/>
      <c r="G42" s="3"/>
      <c r="H42" s="46"/>
      <c r="I42" s="46"/>
      <c r="J42" s="46"/>
      <c r="K42" s="46"/>
      <c r="L42" s="39"/>
      <c r="M42" s="47"/>
      <c r="N42" s="26"/>
      <c r="O42" s="47"/>
      <c r="Q42" s="388"/>
      <c r="R42" s="388"/>
      <c r="S42" s="388"/>
      <c r="T42" s="388"/>
    </row>
    <row r="43" spans="1:25" x14ac:dyDescent="0.25">
      <c r="B43" s="28"/>
      <c r="C43" s="40"/>
      <c r="D43" s="40"/>
      <c r="E43" s="40"/>
      <c r="F43" s="40"/>
      <c r="G43" s="3"/>
      <c r="H43" s="46"/>
      <c r="I43" s="46"/>
      <c r="J43" s="46"/>
      <c r="K43" s="46"/>
      <c r="L43" s="39"/>
      <c r="M43" s="47"/>
      <c r="N43" s="26"/>
      <c r="O43" s="47"/>
    </row>
    <row r="44" spans="1:25" x14ac:dyDescent="0.25">
      <c r="B44" s="3"/>
      <c r="C44" s="3"/>
      <c r="D44" s="3"/>
      <c r="E44" s="3"/>
      <c r="F44" s="3"/>
      <c r="G44" s="3"/>
    </row>
    <row r="45" spans="1:25" x14ac:dyDescent="0.25">
      <c r="B45" s="554" t="s">
        <v>42</v>
      </c>
      <c r="C45" s="554"/>
      <c r="D45" s="554"/>
      <c r="E45" s="554"/>
      <c r="F45" s="554"/>
      <c r="G45" s="48"/>
    </row>
    <row r="46" spans="1:25" x14ac:dyDescent="0.25">
      <c r="B46" s="171" t="s">
        <v>43</v>
      </c>
      <c r="C46" s="50"/>
      <c r="D46" s="50"/>
      <c r="E46" s="50"/>
      <c r="F46" s="50"/>
    </row>
    <row r="50" spans="1:29" x14ac:dyDescent="0.25">
      <c r="B50" s="3"/>
      <c r="C50" s="3"/>
      <c r="D50" s="3"/>
      <c r="E50" s="3"/>
      <c r="F50" s="3"/>
      <c r="G50" s="3"/>
    </row>
    <row r="51" spans="1:29" x14ac:dyDescent="0.25">
      <c r="B51" s="1" t="s">
        <v>248</v>
      </c>
      <c r="C51" s="2"/>
      <c r="D51" s="54"/>
      <c r="E51" s="2"/>
      <c r="F51" s="2"/>
      <c r="G51" s="3"/>
    </row>
    <row r="52" spans="1:29" x14ac:dyDescent="0.25">
      <c r="B52" s="2"/>
      <c r="C52" s="2"/>
      <c r="D52" s="2"/>
      <c r="E52" s="2"/>
      <c r="F52" s="2"/>
      <c r="G52" s="3"/>
    </row>
    <row r="53" spans="1:29" x14ac:dyDescent="0.25">
      <c r="B53" s="555" t="s">
        <v>105</v>
      </c>
      <c r="C53" s="555"/>
      <c r="D53" s="555"/>
      <c r="E53" s="555"/>
      <c r="F53" s="555"/>
      <c r="G53" s="3"/>
    </row>
    <row r="54" spans="1:29" ht="14.45" customHeight="1" x14ac:dyDescent="0.25">
      <c r="B54" s="552" t="s">
        <v>0</v>
      </c>
      <c r="C54" s="552"/>
      <c r="D54" s="552"/>
      <c r="E54" s="552"/>
      <c r="F54" s="552"/>
      <c r="G54" s="3"/>
      <c r="H54" s="37" t="s">
        <v>106</v>
      </c>
      <c r="I54" s="55"/>
      <c r="J54" s="55"/>
      <c r="K54" s="55"/>
      <c r="L54" s="4"/>
      <c r="M54" s="56" t="s">
        <v>70</v>
      </c>
      <c r="N54" s="56"/>
      <c r="O54" s="56"/>
      <c r="P54" s="4"/>
      <c r="Q54" s="4"/>
      <c r="R54" s="4"/>
      <c r="S54" s="166" t="s">
        <v>71</v>
      </c>
      <c r="T54" s="4"/>
      <c r="U54" s="566" t="s">
        <v>312</v>
      </c>
      <c r="V54" s="567"/>
      <c r="W54" s="567"/>
      <c r="X54" s="568"/>
      <c r="Z54" s="569" t="s">
        <v>313</v>
      </c>
      <c r="AA54" s="570"/>
      <c r="AB54" s="570"/>
      <c r="AC54" s="571"/>
    </row>
    <row r="55" spans="1:29" x14ac:dyDescent="0.25">
      <c r="B55" s="201" t="s">
        <v>2</v>
      </c>
      <c r="C55" s="393" t="s">
        <v>2</v>
      </c>
      <c r="D55" s="396" t="s">
        <v>2</v>
      </c>
      <c r="E55" s="396" t="s">
        <v>303</v>
      </c>
      <c r="F55" s="397" t="s">
        <v>2</v>
      </c>
      <c r="G55" s="3"/>
      <c r="H55" s="58"/>
      <c r="I55" s="59" t="s">
        <v>72</v>
      </c>
      <c r="J55" s="60"/>
      <c r="K55" s="60"/>
      <c r="L55" s="4"/>
      <c r="M55" s="61"/>
      <c r="N55" s="142"/>
      <c r="O55" s="142"/>
      <c r="P55" s="4"/>
      <c r="Q55" s="4"/>
      <c r="R55" s="4"/>
      <c r="S55" s="144"/>
      <c r="T55" s="4"/>
      <c r="U55" s="403">
        <v>2017</v>
      </c>
      <c r="V55" s="403">
        <v>2018</v>
      </c>
      <c r="W55" s="403">
        <v>2018</v>
      </c>
      <c r="X55" s="406">
        <v>2019</v>
      </c>
      <c r="Z55" s="426">
        <v>2017</v>
      </c>
      <c r="AA55" s="422">
        <v>2018</v>
      </c>
      <c r="AB55" s="422">
        <v>2018</v>
      </c>
      <c r="AC55" s="427">
        <v>2019</v>
      </c>
    </row>
    <row r="56" spans="1:29" x14ac:dyDescent="0.25">
      <c r="B56" s="204" t="s">
        <v>2</v>
      </c>
      <c r="C56" s="398">
        <v>2017</v>
      </c>
      <c r="D56" s="398">
        <v>2018</v>
      </c>
      <c r="E56" s="398">
        <v>2018</v>
      </c>
      <c r="F56" s="399">
        <v>2019</v>
      </c>
      <c r="G56" s="3"/>
      <c r="H56" s="63">
        <v>2017</v>
      </c>
      <c r="I56" s="63">
        <v>2018</v>
      </c>
      <c r="J56" s="63">
        <v>2018</v>
      </c>
      <c r="K56" s="63">
        <v>2019</v>
      </c>
      <c r="L56" s="4"/>
      <c r="M56" s="143" t="s">
        <v>330</v>
      </c>
      <c r="N56" s="143" t="s">
        <v>330</v>
      </c>
      <c r="O56" s="143" t="s">
        <v>333</v>
      </c>
      <c r="P56" s="4"/>
      <c r="Q56" s="4"/>
      <c r="R56" s="4"/>
      <c r="S56" s="145" t="s">
        <v>330</v>
      </c>
      <c r="T56" s="4"/>
      <c r="U56" s="411" t="s">
        <v>295</v>
      </c>
      <c r="V56" s="411" t="s">
        <v>296</v>
      </c>
      <c r="W56" s="411" t="s">
        <v>297</v>
      </c>
      <c r="X56" s="412" t="s">
        <v>296</v>
      </c>
      <c r="Z56" s="527" t="s">
        <v>295</v>
      </c>
      <c r="AA56" s="431" t="s">
        <v>296</v>
      </c>
      <c r="AB56" s="431" t="s">
        <v>297</v>
      </c>
      <c r="AC56" s="432" t="s">
        <v>296</v>
      </c>
    </row>
    <row r="57" spans="1:29" ht="15.75" customHeight="1" x14ac:dyDescent="0.25">
      <c r="B57" s="207" t="s">
        <v>2</v>
      </c>
      <c r="C57" s="395" t="s">
        <v>295</v>
      </c>
      <c r="D57" s="395" t="s">
        <v>296</v>
      </c>
      <c r="E57" s="395" t="s">
        <v>325</v>
      </c>
      <c r="F57" s="400" t="s">
        <v>298</v>
      </c>
      <c r="G57" s="3"/>
      <c r="H57" s="64" t="s">
        <v>6</v>
      </c>
      <c r="I57" s="64" t="s">
        <v>7</v>
      </c>
      <c r="J57" s="64" t="s">
        <v>8</v>
      </c>
      <c r="K57" s="64" t="s">
        <v>7</v>
      </c>
      <c r="L57" s="4"/>
      <c r="M57" s="91" t="s">
        <v>7</v>
      </c>
      <c r="N57" s="91" t="s">
        <v>8</v>
      </c>
      <c r="O57" s="91" t="s">
        <v>7</v>
      </c>
      <c r="P57" s="4"/>
      <c r="Q57" s="4"/>
      <c r="R57" s="4"/>
      <c r="S57" s="146" t="s">
        <v>7</v>
      </c>
      <c r="T57" s="4"/>
      <c r="U57" s="560" t="s">
        <v>299</v>
      </c>
      <c r="V57" s="561"/>
      <c r="W57" s="561"/>
      <c r="X57" s="562"/>
      <c r="Z57" s="572" t="s">
        <v>299</v>
      </c>
      <c r="AA57" s="573"/>
      <c r="AB57" s="573"/>
      <c r="AC57" s="574"/>
    </row>
    <row r="58" spans="1:29" x14ac:dyDescent="0.25">
      <c r="B58" s="322" t="s">
        <v>73</v>
      </c>
      <c r="C58" s="199" t="s">
        <v>2</v>
      </c>
      <c r="D58" s="199" t="s">
        <v>2</v>
      </c>
      <c r="E58" s="199" t="s">
        <v>2</v>
      </c>
      <c r="F58" s="199" t="s">
        <v>2</v>
      </c>
      <c r="G58" s="3"/>
      <c r="H58" s="23"/>
      <c r="I58" s="23"/>
      <c r="J58" s="23"/>
      <c r="K58" s="23"/>
      <c r="L58" s="4"/>
      <c r="M58" s="65"/>
      <c r="N58" s="66"/>
      <c r="O58" s="66"/>
      <c r="P58" s="4"/>
      <c r="Q58" s="4"/>
      <c r="R58" s="4"/>
      <c r="S58" s="62"/>
      <c r="T58" s="4"/>
      <c r="U58" s="563"/>
      <c r="V58" s="564"/>
      <c r="W58" s="564"/>
      <c r="X58" s="565"/>
      <c r="Z58" s="575"/>
      <c r="AA58" s="576"/>
      <c r="AB58" s="576"/>
      <c r="AC58" s="577"/>
    </row>
    <row r="59" spans="1:29" x14ac:dyDescent="0.25">
      <c r="B59" s="322" t="s">
        <v>74</v>
      </c>
      <c r="C59" s="329" t="s">
        <v>2</v>
      </c>
      <c r="D59" s="329" t="s">
        <v>2</v>
      </c>
      <c r="E59" s="329" t="s">
        <v>2</v>
      </c>
      <c r="F59" s="329" t="s">
        <v>2</v>
      </c>
      <c r="G59" s="3"/>
      <c r="H59" s="23"/>
      <c r="I59" s="23"/>
      <c r="J59" s="23"/>
      <c r="K59" s="23"/>
      <c r="L59" s="4"/>
      <c r="M59" s="65"/>
      <c r="N59" s="66"/>
      <c r="O59" s="66"/>
      <c r="P59" s="4"/>
      <c r="Q59" s="4"/>
      <c r="R59" s="4"/>
      <c r="S59" s="62"/>
      <c r="T59" s="4"/>
      <c r="U59" s="405"/>
      <c r="V59" s="405"/>
      <c r="W59" s="405"/>
      <c r="X59" s="405"/>
      <c r="Z59" s="424"/>
      <c r="AA59" s="424"/>
      <c r="AB59" s="424"/>
      <c r="AC59" s="424"/>
    </row>
    <row r="60" spans="1:29" x14ac:dyDescent="0.25">
      <c r="A60" s="53" t="s">
        <v>101</v>
      </c>
      <c r="B60" s="296" t="s">
        <v>75</v>
      </c>
      <c r="C60" s="384" t="e">
        <f>VLOOKUP(A60,#REF!,MATCH($A$2,#REF!,0),0)</f>
        <v>#REF!</v>
      </c>
      <c r="D60" s="382" t="e">
        <f>VLOOKUP($A60,#REF!,MATCH( $A$2,#REF!,0)+1,0)</f>
        <v>#REF!</v>
      </c>
      <c r="E60" s="384" t="e">
        <f>VLOOKUP($A60,#REF!,MATCH( $A$2,#REF!,0),0)</f>
        <v>#REF!</v>
      </c>
      <c r="F60" s="382" t="e">
        <f>VLOOKUP($A60,#REF!,MATCH( $A$2,#REF!,0)+1,0)</f>
        <v>#REF!</v>
      </c>
      <c r="G60" s="3"/>
      <c r="H60" s="67"/>
      <c r="I60" s="67"/>
      <c r="J60" s="67"/>
      <c r="K60" s="67"/>
      <c r="L60" s="4"/>
      <c r="M60" s="65"/>
      <c r="N60" s="66"/>
      <c r="O60" s="66"/>
      <c r="P60" s="4"/>
      <c r="Q60" s="4"/>
      <c r="R60" s="4"/>
      <c r="S60" s="62"/>
      <c r="T60" s="4"/>
      <c r="U60" s="405"/>
      <c r="V60" s="405"/>
      <c r="W60" s="405"/>
      <c r="X60" s="405"/>
      <c r="Z60" s="424"/>
      <c r="AA60" s="424"/>
      <c r="AB60" s="424"/>
      <c r="AC60" s="424"/>
    </row>
    <row r="61" spans="1:29" x14ac:dyDescent="0.25">
      <c r="A61" s="53" t="s">
        <v>102</v>
      </c>
      <c r="B61" s="296" t="s">
        <v>76</v>
      </c>
      <c r="C61" s="384" t="e">
        <f>VLOOKUP(A61,#REF!,MATCH($A$2,#REF!,0),0)</f>
        <v>#REF!</v>
      </c>
      <c r="D61" s="382" t="e">
        <f>VLOOKUP($A61,#REF!,MATCH( $A$2,#REF!,0)+1,0)</f>
        <v>#REF!</v>
      </c>
      <c r="E61" s="384" t="e">
        <f>VLOOKUP($A61,#REF!,MATCH( $A$2,#REF!,0),0)</f>
        <v>#REF!</v>
      </c>
      <c r="F61" s="382" t="e">
        <f>VLOOKUP($A61,#REF!,MATCH( $A$2,#REF!,0)+1,0)</f>
        <v>#REF!</v>
      </c>
      <c r="G61" s="3"/>
      <c r="H61" s="67"/>
      <c r="I61" s="67"/>
      <c r="J61" s="67"/>
      <c r="K61" s="67"/>
      <c r="L61" s="4"/>
      <c r="M61" s="65"/>
      <c r="N61" s="66"/>
      <c r="O61" s="68"/>
      <c r="P61" s="4"/>
      <c r="Q61" s="4"/>
      <c r="R61" s="4"/>
      <c r="S61" s="62"/>
      <c r="T61" s="4"/>
      <c r="U61" s="405"/>
      <c r="V61" s="405"/>
      <c r="W61" s="405"/>
      <c r="X61" s="405"/>
      <c r="Z61" s="424"/>
      <c r="AA61" s="424"/>
      <c r="AB61" s="424"/>
      <c r="AC61" s="424"/>
    </row>
    <row r="62" spans="1:29" x14ac:dyDescent="0.25">
      <c r="A62" s="53" t="s">
        <v>103</v>
      </c>
      <c r="B62" s="296" t="s">
        <v>77</v>
      </c>
      <c r="C62" s="382" t="e">
        <f>VLOOKUP(A62,#REF!,MATCH($A$2,#REF!,0),0)</f>
        <v>#REF!</v>
      </c>
      <c r="D62" s="382" t="e">
        <f>VLOOKUP($A62,#REF!,MATCH( $A$2,#REF!,0)+1,0)</f>
        <v>#REF!</v>
      </c>
      <c r="E62" s="382" t="e">
        <f>VLOOKUP($A62,#REF!,MATCH( $A$2,#REF!,0),0)</f>
        <v>#REF!</v>
      </c>
      <c r="F62" s="382" t="e">
        <f>VLOOKUP($A62,#REF!,MATCH( $A$2,#REF!,0)+1,0)</f>
        <v>#REF!</v>
      </c>
      <c r="G62" s="3"/>
      <c r="H62" s="67"/>
      <c r="I62" s="67"/>
      <c r="J62" s="67"/>
      <c r="K62" s="67"/>
      <c r="L62" s="4"/>
      <c r="M62" s="65"/>
      <c r="N62" s="66"/>
      <c r="O62" s="66"/>
      <c r="P62" s="4"/>
      <c r="Q62" s="4"/>
      <c r="R62" s="4"/>
      <c r="S62" s="62"/>
      <c r="T62" s="4"/>
      <c r="U62" s="405"/>
      <c r="V62" s="405"/>
      <c r="W62" s="405"/>
      <c r="X62" s="405"/>
      <c r="Z62" s="424"/>
      <c r="AA62" s="424"/>
      <c r="AB62" s="424"/>
      <c r="AC62" s="424"/>
    </row>
    <row r="63" spans="1:29" ht="15" customHeight="1" outlineLevel="1" x14ac:dyDescent="0.25">
      <c r="A63" s="53" t="s">
        <v>193</v>
      </c>
      <c r="B63" s="296" t="s">
        <v>78</v>
      </c>
      <c r="C63" s="382" t="e">
        <f>VLOOKUP(A63,#REF!,MATCH($A$2,#REF!,0),0)</f>
        <v>#REF!</v>
      </c>
      <c r="D63" s="382" t="e">
        <f>VLOOKUP($A63,#REF!,MATCH( $A$2,#REF!,0)+1,0)</f>
        <v>#REF!</v>
      </c>
      <c r="E63" s="382" t="e">
        <f>VLOOKUP($A63,#REF!,MATCH( $A$2,#REF!,0),0)</f>
        <v>#REF!</v>
      </c>
      <c r="F63" s="382" t="e">
        <f>VLOOKUP($A63,#REF!,MATCH( $A$2,#REF!,0)+1,0)</f>
        <v>#REF!</v>
      </c>
      <c r="G63" s="3"/>
      <c r="H63" s="67"/>
      <c r="I63" s="67"/>
      <c r="J63" s="67"/>
      <c r="K63" s="67"/>
      <c r="L63" s="4"/>
      <c r="M63" s="65"/>
      <c r="N63" s="66"/>
      <c r="O63" s="66"/>
      <c r="P63" s="4"/>
      <c r="Q63" s="4"/>
      <c r="R63" s="4"/>
      <c r="S63" s="62"/>
      <c r="T63" s="4"/>
      <c r="U63" s="405"/>
      <c r="V63" s="405"/>
      <c r="W63" s="405"/>
      <c r="X63" s="405"/>
      <c r="Z63" s="424"/>
      <c r="AA63" s="424"/>
      <c r="AB63" s="424"/>
      <c r="AC63" s="424"/>
    </row>
    <row r="64" spans="1:29" x14ac:dyDescent="0.25">
      <c r="A64" s="53" t="s">
        <v>108</v>
      </c>
      <c r="B64" s="298" t="s">
        <v>79</v>
      </c>
      <c r="C64" s="387" t="e">
        <f t="shared" ref="C64" si="9">SUM(C60:C63)</f>
        <v>#REF!</v>
      </c>
      <c r="D64" s="387" t="e">
        <f t="shared" ref="D64" si="10">SUM(D60:D63)</f>
        <v>#REF!</v>
      </c>
      <c r="E64" s="387" t="e">
        <f t="shared" ref="E64" si="11">SUM(E60:E63)</f>
        <v>#REF!</v>
      </c>
      <c r="F64" s="387" t="e">
        <f t="shared" ref="F64" si="12">SUM(F60:F63)</f>
        <v>#REF!</v>
      </c>
      <c r="G64" s="3"/>
      <c r="H64" s="136" t="e">
        <f>VLOOKUP($A64,#REF!,MATCH( $A$2,#REF!,0),0)-C64</f>
        <v>#REF!</v>
      </c>
      <c r="I64" s="136" t="e">
        <f>VLOOKUP($A64,#REF!,MATCH( $A$2,#REF!,0)+1,0)-D64</f>
        <v>#REF!</v>
      </c>
      <c r="J64" s="136" t="e">
        <f>VLOOKUP($A64,#REF!,MATCH( $A$2,#REF!,0),0)-E64</f>
        <v>#REF!</v>
      </c>
      <c r="K64" s="136" t="e">
        <f>VLOOKUP($A64,#REF!,MATCH( $A$2,#REF!,0)+1,0)-F64</f>
        <v>#REF!</v>
      </c>
      <c r="L64" s="4"/>
      <c r="M64" s="69"/>
      <c r="N64" s="69"/>
      <c r="O64" s="69"/>
      <c r="P64" s="4"/>
      <c r="Q64" s="4"/>
      <c r="R64" s="4"/>
      <c r="S64" s="74"/>
      <c r="T64" s="4"/>
      <c r="U64" s="405"/>
      <c r="V64" s="405"/>
      <c r="W64" s="405"/>
      <c r="X64" s="405"/>
      <c r="Z64" s="424"/>
      <c r="AA64" s="424"/>
      <c r="AB64" s="424"/>
      <c r="AC64" s="424"/>
    </row>
    <row r="65" spans="1:29" x14ac:dyDescent="0.25">
      <c r="B65" s="322" t="s">
        <v>80</v>
      </c>
      <c r="C65" s="382" t="s">
        <v>2</v>
      </c>
      <c r="D65" s="382" t="s">
        <v>2</v>
      </c>
      <c r="E65" s="382" t="s">
        <v>2</v>
      </c>
      <c r="F65" s="382" t="s">
        <v>2</v>
      </c>
      <c r="G65" s="3"/>
      <c r="H65" s="67"/>
      <c r="I65" s="67"/>
      <c r="J65" s="67"/>
      <c r="K65" s="67"/>
      <c r="L65" s="4"/>
      <c r="M65" s="65"/>
      <c r="N65" s="66"/>
      <c r="O65" s="68"/>
      <c r="P65" s="4"/>
      <c r="Q65" s="4"/>
      <c r="R65" s="4"/>
      <c r="S65" s="62"/>
      <c r="T65" s="4"/>
      <c r="U65" s="405"/>
      <c r="V65" s="405"/>
      <c r="W65" s="405"/>
      <c r="X65" s="405"/>
      <c r="Z65" s="424"/>
      <c r="AA65" s="424"/>
      <c r="AB65" s="424"/>
      <c r="AC65" s="424"/>
    </row>
    <row r="66" spans="1:29" x14ac:dyDescent="0.25">
      <c r="A66" s="53" t="s">
        <v>109</v>
      </c>
      <c r="B66" s="296" t="s">
        <v>81</v>
      </c>
      <c r="C66" s="382" t="e">
        <f>VLOOKUP(A66,#REF!,MATCH($A$2,#REF!,0),0)</f>
        <v>#REF!</v>
      </c>
      <c r="D66" s="382" t="e">
        <f>VLOOKUP($A66,#REF!,MATCH( $A$2,#REF!,0)+1,0)</f>
        <v>#REF!</v>
      </c>
      <c r="E66" s="382" t="e">
        <f>VLOOKUP($A66,#REF!,MATCH( $A$2,#REF!,0),0)</f>
        <v>#REF!</v>
      </c>
      <c r="F66" s="382" t="e">
        <f>VLOOKUP($A66,#REF!,MATCH( $A$2,#REF!,0)+1,0)</f>
        <v>#REF!</v>
      </c>
      <c r="G66" s="3"/>
      <c r="H66" s="67"/>
      <c r="I66" s="67"/>
      <c r="J66" s="67"/>
      <c r="K66" s="67"/>
      <c r="L66" s="4"/>
      <c r="M66" s="65"/>
      <c r="N66" s="66"/>
      <c r="O66" s="66"/>
      <c r="P66" s="4"/>
      <c r="Q66" s="4"/>
      <c r="R66" s="4"/>
      <c r="S66" s="62"/>
      <c r="T66" s="4"/>
      <c r="U66" s="405"/>
      <c r="V66" s="405"/>
      <c r="W66" s="405"/>
      <c r="X66" s="405"/>
      <c r="Z66" s="424"/>
      <c r="AA66" s="424"/>
      <c r="AB66" s="424"/>
      <c r="AC66" s="424"/>
    </row>
    <row r="67" spans="1:29" ht="15" customHeight="1" x14ac:dyDescent="0.25">
      <c r="A67" s="53" t="s">
        <v>110</v>
      </c>
      <c r="B67" s="330" t="s">
        <v>82</v>
      </c>
      <c r="C67" s="382" t="e">
        <f>VLOOKUP(A67,#REF!,MATCH($A$2,#REF!,0),0)</f>
        <v>#REF!</v>
      </c>
      <c r="D67" s="382" t="e">
        <f>VLOOKUP($A67,#REF!,MATCH( $A$2,#REF!,0)+1,0)</f>
        <v>#REF!</v>
      </c>
      <c r="E67" s="382" t="e">
        <f>VLOOKUP($A67,#REF!,MATCH( $A$2,#REF!,0),0)</f>
        <v>#REF!</v>
      </c>
      <c r="F67" s="382" t="e">
        <f>VLOOKUP($A67,#REF!,MATCH( $A$2,#REF!,0)+1,0)</f>
        <v>#REF!</v>
      </c>
      <c r="G67" s="3"/>
      <c r="H67" s="67"/>
      <c r="I67" s="67"/>
      <c r="J67" s="67"/>
      <c r="K67" s="67"/>
      <c r="L67" s="4"/>
      <c r="M67" s="71"/>
      <c r="N67" s="71"/>
      <c r="O67" s="71"/>
      <c r="P67" s="4"/>
      <c r="Q67" s="4"/>
      <c r="R67" s="4"/>
      <c r="S67" s="62"/>
      <c r="T67" s="4"/>
      <c r="U67" s="405"/>
      <c r="V67" s="405"/>
      <c r="W67" s="405"/>
      <c r="X67" s="405"/>
      <c r="Z67" s="424"/>
      <c r="AA67" s="424"/>
      <c r="AB67" s="424"/>
      <c r="AC67" s="424"/>
    </row>
    <row r="68" spans="1:29" x14ac:dyDescent="0.25">
      <c r="A68" s="53" t="s">
        <v>111</v>
      </c>
      <c r="B68" s="296" t="s">
        <v>83</v>
      </c>
      <c r="C68" s="382" t="e">
        <f>VLOOKUP(A68,#REF!,MATCH($A$2,#REF!,0),0)</f>
        <v>#REF!</v>
      </c>
      <c r="D68" s="382" t="e">
        <f>VLOOKUP($A68,#REF!,MATCH( $A$2,#REF!,0)+1,0)</f>
        <v>#REF!</v>
      </c>
      <c r="E68" s="419" t="s">
        <v>306</v>
      </c>
      <c r="F68" s="419" t="s">
        <v>306</v>
      </c>
      <c r="G68" s="382"/>
      <c r="H68" s="67"/>
      <c r="I68" s="67"/>
      <c r="J68" s="67"/>
      <c r="K68" s="67"/>
      <c r="L68" s="4"/>
      <c r="M68" s="71"/>
      <c r="N68" s="71"/>
      <c r="O68" s="71"/>
      <c r="P68" s="4"/>
      <c r="Q68" s="4"/>
      <c r="R68" s="4"/>
      <c r="S68" s="62"/>
      <c r="T68" s="4"/>
      <c r="U68" s="405"/>
      <c r="V68" s="405"/>
      <c r="W68" s="405"/>
      <c r="X68" s="405"/>
      <c r="Z68" s="424"/>
      <c r="AA68" s="424"/>
      <c r="AB68" s="424"/>
      <c r="AC68" s="424"/>
    </row>
    <row r="69" spans="1:29" ht="15" customHeight="1" outlineLevel="1" x14ac:dyDescent="0.25">
      <c r="A69" s="53" t="s">
        <v>112</v>
      </c>
      <c r="B69" s="296" t="s">
        <v>84</v>
      </c>
      <c r="C69" s="382" t="e">
        <f>VLOOKUP(A69,#REF!,MATCH($A$2,#REF!,0),0)</f>
        <v>#REF!</v>
      </c>
      <c r="D69" s="382" t="e">
        <f>VLOOKUP($A69,#REF!,MATCH( $A$2,#REF!,0)+1,0)</f>
        <v>#REF!</v>
      </c>
      <c r="E69" s="382" t="e">
        <f>VLOOKUP($A69,#REF!,MATCH( $A$2,#REF!,0),0)</f>
        <v>#REF!</v>
      </c>
      <c r="F69" s="382" t="e">
        <f>VLOOKUP($A69,#REF!,MATCH( $A$2,#REF!,0)+1,0)</f>
        <v>#REF!</v>
      </c>
      <c r="G69" s="3"/>
      <c r="H69" s="67"/>
      <c r="I69" s="67"/>
      <c r="J69" s="67"/>
      <c r="K69" s="67"/>
      <c r="L69" s="39"/>
      <c r="M69" s="71"/>
      <c r="N69" s="71"/>
      <c r="O69" s="71"/>
      <c r="P69" s="39"/>
      <c r="Q69" s="39"/>
      <c r="R69" s="39"/>
      <c r="S69" s="62"/>
      <c r="T69" s="39"/>
      <c r="U69" s="405"/>
      <c r="V69" s="405"/>
      <c r="W69" s="405"/>
      <c r="X69" s="405"/>
      <c r="Z69" s="424"/>
      <c r="AA69" s="424"/>
      <c r="AB69" s="424"/>
      <c r="AC69" s="424"/>
    </row>
    <row r="70" spans="1:29" ht="15" customHeight="1" outlineLevel="1" x14ac:dyDescent="0.25">
      <c r="A70" s="53" t="s">
        <v>113</v>
      </c>
      <c r="B70" s="296" t="s">
        <v>85</v>
      </c>
      <c r="C70" s="382" t="e">
        <f>VLOOKUP(A70,#REF!,MATCH($A$2,#REF!,0),0)</f>
        <v>#REF!</v>
      </c>
      <c r="D70" s="382" t="e">
        <f>VLOOKUP($A70,#REF!,MATCH( $A$2,#REF!,0)+1,0)</f>
        <v>#REF!</v>
      </c>
      <c r="E70" s="382" t="e">
        <f>VLOOKUP($A70,#REF!,MATCH( $A$2,#REF!,0),0)</f>
        <v>#REF!</v>
      </c>
      <c r="F70" s="382" t="e">
        <f>VLOOKUP($A70,#REF!,MATCH( $A$2,#REF!,0)+1,0)</f>
        <v>#REF!</v>
      </c>
      <c r="G70" s="3"/>
      <c r="H70" s="67"/>
      <c r="I70" s="67"/>
      <c r="J70" s="67"/>
      <c r="K70" s="67"/>
      <c r="L70" s="4"/>
      <c r="M70" s="71"/>
      <c r="N70" s="71"/>
      <c r="O70" s="71"/>
      <c r="P70" s="4"/>
      <c r="Q70" s="4"/>
      <c r="R70" s="4"/>
      <c r="S70" s="62"/>
      <c r="T70" s="4"/>
      <c r="U70" s="405"/>
      <c r="V70" s="405"/>
      <c r="W70" s="405"/>
      <c r="X70" s="405"/>
      <c r="Z70" s="424"/>
      <c r="AA70" s="424"/>
      <c r="AB70" s="424"/>
      <c r="AC70" s="424"/>
    </row>
    <row r="71" spans="1:29" x14ac:dyDescent="0.25">
      <c r="A71" s="53" t="s">
        <v>114</v>
      </c>
      <c r="B71" s="296" t="s">
        <v>86</v>
      </c>
      <c r="C71" s="382" t="e">
        <f>VLOOKUP(A71,#REF!,MATCH($A$2,#REF!,0),0)</f>
        <v>#REF!</v>
      </c>
      <c r="D71" s="382" t="e">
        <f>VLOOKUP($A71,#REF!,MATCH( $A$2,#REF!,0)+1,0)</f>
        <v>#REF!</v>
      </c>
      <c r="E71" s="382" t="e">
        <f>VLOOKUP($A71,#REF!,MATCH( $A$2,#REF!,0),0)</f>
        <v>#REF!</v>
      </c>
      <c r="F71" s="382" t="e">
        <f>VLOOKUP($A71,#REF!,MATCH( $A$2,#REF!,0)+1,0)</f>
        <v>#REF!</v>
      </c>
      <c r="G71" s="3"/>
      <c r="H71" s="67"/>
      <c r="I71" s="67"/>
      <c r="J71" s="67"/>
      <c r="K71" s="67"/>
      <c r="L71" s="4"/>
      <c r="M71" s="71"/>
      <c r="N71" s="71"/>
      <c r="O71" s="71"/>
      <c r="P71" s="4"/>
      <c r="Q71" s="4"/>
      <c r="R71" s="4"/>
      <c r="S71" s="62"/>
      <c r="T71" s="4"/>
      <c r="U71" s="405"/>
      <c r="V71" s="405"/>
      <c r="W71" s="405"/>
      <c r="X71" s="405"/>
      <c r="Z71" s="424"/>
      <c r="AA71" s="424"/>
      <c r="AB71" s="424"/>
      <c r="AC71" s="424"/>
    </row>
    <row r="72" spans="1:29" x14ac:dyDescent="0.25">
      <c r="A72" s="53" t="s">
        <v>115</v>
      </c>
      <c r="B72" s="296" t="s">
        <v>39</v>
      </c>
      <c r="C72" s="382" t="e">
        <f>VLOOKUP(A72,#REF!,MATCH($A$2,#REF!,0),0)</f>
        <v>#REF!</v>
      </c>
      <c r="D72" s="382" t="e">
        <f>VLOOKUP($A72,#REF!,MATCH( $A$2,#REF!,0)+1,0)</f>
        <v>#REF!</v>
      </c>
      <c r="E72" s="382" t="e">
        <f>VLOOKUP($A72,#REF!,MATCH( $A$2,#REF!,0),0)</f>
        <v>#REF!</v>
      </c>
      <c r="F72" s="382" t="e">
        <f>VLOOKUP($A72,#REF!,MATCH( $A$2,#REF!,0)+1,0)</f>
        <v>#REF!</v>
      </c>
      <c r="G72" s="3"/>
      <c r="H72" s="67"/>
      <c r="I72" s="67"/>
      <c r="J72" s="67"/>
      <c r="K72" s="67"/>
      <c r="L72" s="4"/>
      <c r="M72" s="65"/>
      <c r="N72" s="66"/>
      <c r="O72" s="66"/>
      <c r="P72" s="4"/>
      <c r="Q72" s="4"/>
      <c r="R72" s="4"/>
      <c r="S72" s="62"/>
      <c r="T72" s="4"/>
      <c r="U72" s="405"/>
      <c r="V72" s="405"/>
      <c r="W72" s="405"/>
      <c r="X72" s="405"/>
      <c r="Z72" s="424"/>
      <c r="AA72" s="424"/>
      <c r="AB72" s="424"/>
      <c r="AC72" s="424"/>
    </row>
    <row r="73" spans="1:29" x14ac:dyDescent="0.25">
      <c r="A73" s="53" t="s">
        <v>116</v>
      </c>
      <c r="B73" s="298" t="s">
        <v>87</v>
      </c>
      <c r="C73" s="387" t="e">
        <f t="shared" ref="C73" si="13">SUM(C66:C72)</f>
        <v>#REF!</v>
      </c>
      <c r="D73" s="387" t="e">
        <f t="shared" ref="D73" si="14">SUM(D66:D72)</f>
        <v>#REF!</v>
      </c>
      <c r="E73" s="387" t="e">
        <f t="shared" ref="E73" si="15">SUM(E66:E72)</f>
        <v>#REF!</v>
      </c>
      <c r="F73" s="387" t="e">
        <f t="shared" ref="F73" si="16">SUM(F66:F72)</f>
        <v>#REF!</v>
      </c>
      <c r="G73" s="3"/>
      <c r="H73" s="24" t="e">
        <f>VLOOKUP($A73,#REF!,MATCH( $A$2,#REF!,0),0)-C73</f>
        <v>#REF!</v>
      </c>
      <c r="I73" s="24" t="e">
        <f>VLOOKUP($A73,#REF!,MATCH( $A$2,#REF!,0)+1,0)-D73</f>
        <v>#REF!</v>
      </c>
      <c r="J73" s="24" t="e">
        <f>VLOOKUP($A73,#REF!,MATCH( $A$2,#REF!,0),0)-E73</f>
        <v>#REF!</v>
      </c>
      <c r="K73" s="24" t="e">
        <f>VLOOKUP($A73,#REF!,MATCH( $A$2,#REF!,0)+1,0)-F73</f>
        <v>#REF!</v>
      </c>
      <c r="L73" s="4"/>
      <c r="M73" s="69"/>
      <c r="N73" s="69"/>
      <c r="O73" s="69"/>
      <c r="P73" s="4"/>
      <c r="Q73" s="4"/>
      <c r="R73" s="4"/>
      <c r="S73" s="74"/>
      <c r="T73" s="4"/>
      <c r="U73" s="405"/>
      <c r="V73" s="405"/>
      <c r="W73" s="405"/>
      <c r="X73" s="405"/>
      <c r="Z73" s="424"/>
      <c r="AA73" s="424"/>
      <c r="AB73" s="424"/>
      <c r="AC73" s="424"/>
    </row>
    <row r="74" spans="1:29" x14ac:dyDescent="0.25">
      <c r="A74" s="53" t="s">
        <v>117</v>
      </c>
      <c r="B74" s="298" t="s">
        <v>88</v>
      </c>
      <c r="C74" s="387" t="e">
        <f t="shared" ref="C74" si="17">C64+C73</f>
        <v>#REF!</v>
      </c>
      <c r="D74" s="387" t="e">
        <f t="shared" ref="D74" si="18">D64+D73</f>
        <v>#REF!</v>
      </c>
      <c r="E74" s="387" t="e">
        <f t="shared" ref="E74" si="19">E64+E73</f>
        <v>#REF!</v>
      </c>
      <c r="F74" s="387" t="e">
        <f t="shared" ref="F74" si="20">F64+F73</f>
        <v>#REF!</v>
      </c>
      <c r="G74" s="3"/>
      <c r="H74" s="136" t="e">
        <f>VLOOKUP($A74,#REF!,MATCH( $A$2,#REF!,0),0)-C74</f>
        <v>#REF!</v>
      </c>
      <c r="I74" s="136" t="e">
        <f>VLOOKUP($A74,#REF!,MATCH( $A$2,#REF!,0)+1,0)-D74</f>
        <v>#REF!</v>
      </c>
      <c r="J74" s="136" t="e">
        <f>VLOOKUP($A74,#REF!,MATCH( $A$2,#REF!,0),0)-E74</f>
        <v>#REF!</v>
      </c>
      <c r="K74" s="136" t="e">
        <f>VLOOKUP($A74,#REF!,MATCH( $A$2,#REF!,0)+1,0)-F74</f>
        <v>#REF!</v>
      </c>
      <c r="L74" s="4"/>
      <c r="M74" s="69"/>
      <c r="N74" s="69"/>
      <c r="O74" s="69"/>
      <c r="P74" s="4"/>
      <c r="Q74" s="4"/>
      <c r="R74" s="4"/>
      <c r="S74" s="74"/>
      <c r="T74" s="4"/>
      <c r="U74" s="405"/>
      <c r="V74" s="405"/>
      <c r="W74" s="405"/>
      <c r="X74" s="405"/>
      <c r="Z74" s="424"/>
      <c r="AA74" s="424"/>
      <c r="AB74" s="424"/>
      <c r="AC74" s="424"/>
    </row>
    <row r="75" spans="1:29" x14ac:dyDescent="0.25">
      <c r="B75" s="322" t="s">
        <v>89</v>
      </c>
      <c r="C75" s="382" t="s">
        <v>2</v>
      </c>
      <c r="D75" s="382" t="s">
        <v>2</v>
      </c>
      <c r="E75" s="382" t="s">
        <v>2</v>
      </c>
      <c r="F75" s="382" t="s">
        <v>2</v>
      </c>
      <c r="G75" s="3"/>
      <c r="H75" s="73"/>
      <c r="I75" s="73"/>
      <c r="J75" s="73"/>
      <c r="K75" s="73"/>
      <c r="L75" s="4"/>
      <c r="M75" s="65"/>
      <c r="N75" s="66"/>
      <c r="O75" s="66"/>
      <c r="P75" s="4"/>
      <c r="Q75" s="4"/>
      <c r="R75" s="4"/>
      <c r="S75" s="62"/>
      <c r="T75" s="4"/>
      <c r="U75" s="405"/>
      <c r="V75" s="405"/>
      <c r="W75" s="405"/>
      <c r="X75" s="405"/>
      <c r="Z75" s="424"/>
      <c r="AA75" s="424"/>
      <c r="AB75" s="424"/>
      <c r="AC75" s="424"/>
    </row>
    <row r="76" spans="1:29" x14ac:dyDescent="0.25">
      <c r="A76" s="53" t="s">
        <v>118</v>
      </c>
      <c r="B76" s="296" t="s">
        <v>90</v>
      </c>
      <c r="C76" s="382" t="e">
        <f>-VLOOKUP(A76,#REF!,MATCH($A$2,#REF!,0),0)</f>
        <v>#REF!</v>
      </c>
      <c r="D76" s="382" t="e">
        <f>-VLOOKUP($A76,#REF!,MATCH( $A$2,#REF!,0)+1,0)</f>
        <v>#REF!</v>
      </c>
      <c r="E76" s="382" t="e">
        <f>-VLOOKUP($A76,#REF!,MATCH( $A$2,#REF!,0),0)</f>
        <v>#REF!</v>
      </c>
      <c r="F76" s="382" t="e">
        <f>-VLOOKUP($A76,#REF!,MATCH( $A$2,#REF!,0)+1,0)</f>
        <v>#REF!</v>
      </c>
      <c r="G76" s="3"/>
      <c r="H76" s="67"/>
      <c r="I76" s="67"/>
      <c r="J76" s="67"/>
      <c r="K76" s="67"/>
      <c r="L76" s="4"/>
      <c r="M76" s="65"/>
      <c r="N76" s="66"/>
      <c r="O76" s="68"/>
      <c r="P76" s="4"/>
      <c r="Q76" s="4"/>
      <c r="R76" s="4"/>
      <c r="S76" s="62"/>
      <c r="T76" s="4"/>
      <c r="U76" s="405"/>
      <c r="V76" s="405"/>
      <c r="W76" s="405"/>
      <c r="X76" s="405"/>
      <c r="Z76" s="424"/>
      <c r="AA76" s="424"/>
      <c r="AB76" s="424"/>
      <c r="AC76" s="424"/>
    </row>
    <row r="77" spans="1:29" x14ac:dyDescent="0.25">
      <c r="A77" s="53" t="s">
        <v>119</v>
      </c>
      <c r="B77" s="296" t="s">
        <v>91</v>
      </c>
      <c r="C77" s="382" t="e">
        <f>-VLOOKUP(A77,#REF!,MATCH($A$2,#REF!,0),0)</f>
        <v>#REF!</v>
      </c>
      <c r="D77" s="382" t="e">
        <f>-VLOOKUP($A77,#REF!,MATCH( $A$2,#REF!,0)+1,0)</f>
        <v>#REF!</v>
      </c>
      <c r="E77" s="382" t="e">
        <f>-VLOOKUP($A77,#REF!,MATCH( $A$2,#REF!,0),0)</f>
        <v>#REF!</v>
      </c>
      <c r="F77" s="382" t="e">
        <f>-VLOOKUP($A77,#REF!,MATCH( $A$2,#REF!,0)+1,0)</f>
        <v>#REF!</v>
      </c>
      <c r="G77" s="3"/>
      <c r="H77" s="67"/>
      <c r="I77" s="67"/>
      <c r="J77" s="67"/>
      <c r="K77" s="67"/>
      <c r="L77" s="4"/>
      <c r="M77" s="65"/>
      <c r="N77" s="66"/>
      <c r="O77" s="66"/>
      <c r="P77" s="4"/>
      <c r="Q77" s="4"/>
      <c r="R77" s="4"/>
      <c r="S77" s="62"/>
      <c r="T77" s="4"/>
      <c r="U77" s="405"/>
      <c r="V77" s="405"/>
      <c r="W77" s="405"/>
      <c r="X77" s="405"/>
      <c r="Z77" s="424"/>
      <c r="AA77" s="424"/>
      <c r="AB77" s="424"/>
      <c r="AC77" s="424"/>
    </row>
    <row r="78" spans="1:29" x14ac:dyDescent="0.25">
      <c r="A78" s="53" t="s">
        <v>120</v>
      </c>
      <c r="B78" s="296" t="s">
        <v>92</v>
      </c>
      <c r="C78" s="382" t="e">
        <f>-VLOOKUP(A78,#REF!,MATCH($A$2,#REF!,0),0)</f>
        <v>#REF!</v>
      </c>
      <c r="D78" s="382" t="e">
        <f>-VLOOKUP($A78,#REF!,MATCH( $A$2,#REF!,0)+1,0)</f>
        <v>#REF!</v>
      </c>
      <c r="E78" s="419" t="s">
        <v>306</v>
      </c>
      <c r="F78" s="419" t="s">
        <v>306</v>
      </c>
      <c r="G78" s="3"/>
      <c r="H78" s="67"/>
      <c r="I78" s="67"/>
      <c r="J78" s="67"/>
      <c r="K78" s="67"/>
      <c r="L78" s="4"/>
      <c r="M78" s="65"/>
      <c r="N78" s="66"/>
      <c r="O78" s="68"/>
      <c r="P78" s="4"/>
      <c r="Q78" s="4"/>
      <c r="R78" s="4"/>
      <c r="S78" s="62"/>
      <c r="T78" s="4"/>
      <c r="U78" s="405"/>
      <c r="V78" s="405"/>
      <c r="W78" s="405"/>
      <c r="X78" s="405"/>
      <c r="Z78" s="424"/>
      <c r="AA78" s="424"/>
      <c r="AB78" s="424"/>
      <c r="AC78" s="424"/>
    </row>
    <row r="79" spans="1:29" ht="15" customHeight="1" outlineLevel="1" x14ac:dyDescent="0.25">
      <c r="A79" s="53" t="s">
        <v>121</v>
      </c>
      <c r="B79" s="296" t="s">
        <v>39</v>
      </c>
      <c r="C79" s="382" t="e">
        <f>-VLOOKUP(A79,#REF!,MATCH($A$2,#REF!,0),0)</f>
        <v>#REF!</v>
      </c>
      <c r="D79" s="382" t="e">
        <f>-VLOOKUP($A79,#REF!,MATCH( $A$2,#REF!,0)+1,0)</f>
        <v>#REF!</v>
      </c>
      <c r="E79" s="382" t="e">
        <f>-VLOOKUP($A79,#REF!,MATCH( $A$2,#REF!,0),0)</f>
        <v>#REF!</v>
      </c>
      <c r="F79" s="382" t="e">
        <f>-VLOOKUP($A79,#REF!,MATCH( $A$2,#REF!,0)+1,0)</f>
        <v>#REF!</v>
      </c>
      <c r="G79" s="3"/>
      <c r="H79" s="67"/>
      <c r="I79" s="67"/>
      <c r="J79" s="67" t="e">
        <f>VLOOKUP($A79,#REF!,MATCH( $A$2,#REF!,0),0)-E79</f>
        <v>#REF!</v>
      </c>
      <c r="K79" s="67" t="e">
        <f>VLOOKUP($A79,#REF!,MATCH( $A$2,#REF!,0)+1,0)-F79</f>
        <v>#REF!</v>
      </c>
      <c r="L79" s="4"/>
      <c r="M79" s="65"/>
      <c r="N79" s="66"/>
      <c r="O79" s="66"/>
      <c r="P79" s="4"/>
      <c r="Q79" s="4"/>
      <c r="R79" s="4"/>
      <c r="S79" s="62"/>
      <c r="T79" s="4"/>
      <c r="U79" s="405"/>
      <c r="V79" s="405"/>
      <c r="W79" s="405"/>
      <c r="X79" s="405"/>
      <c r="Z79" s="424"/>
      <c r="AA79" s="424"/>
      <c r="AB79" s="424"/>
      <c r="AC79" s="424"/>
    </row>
    <row r="80" spans="1:29" x14ac:dyDescent="0.25">
      <c r="A80" s="53" t="s">
        <v>122</v>
      </c>
      <c r="B80" s="298" t="s">
        <v>93</v>
      </c>
      <c r="C80" s="387" t="e">
        <f t="shared" ref="C80" si="21">SUM(C76:C79)</f>
        <v>#REF!</v>
      </c>
      <c r="D80" s="387" t="e">
        <f t="shared" ref="D80" si="22">SUM(D76:D79)</f>
        <v>#REF!</v>
      </c>
      <c r="E80" s="387" t="e">
        <f t="shared" ref="E80" si="23">SUM(E76:E79)</f>
        <v>#REF!</v>
      </c>
      <c r="F80" s="387" t="e">
        <f t="shared" ref="F80" si="24">SUM(F76:F79)</f>
        <v>#REF!</v>
      </c>
      <c r="G80" s="3"/>
      <c r="H80" s="24" t="e">
        <f>-VLOOKUP($A80,#REF!,MATCH( $A$2,#REF!,0),0)-C80</f>
        <v>#REF!</v>
      </c>
      <c r="I80" s="24" t="e">
        <f>-VLOOKUP($A80,#REF!,MATCH( $A$2,#REF!,0)+1,0)-D80</f>
        <v>#REF!</v>
      </c>
      <c r="J80" s="24" t="e">
        <f>-VLOOKUP($A80,#REF!,MATCH( $A$2,#REF!,0),0)-E80</f>
        <v>#REF!</v>
      </c>
      <c r="K80" s="24" t="e">
        <f>-VLOOKUP($A80,#REF!,MATCH( $A$2,#REF!,0)+1,0)-F80</f>
        <v>#REF!</v>
      </c>
      <c r="L80" s="29"/>
      <c r="M80" s="69"/>
      <c r="N80" s="69"/>
      <c r="O80" s="69"/>
      <c r="P80" s="29"/>
      <c r="Q80" s="29"/>
      <c r="R80" s="29"/>
      <c r="S80" s="74"/>
      <c r="T80" s="29"/>
      <c r="U80" s="405"/>
      <c r="V80" s="405"/>
      <c r="W80" s="405"/>
      <c r="X80" s="405"/>
      <c r="Z80" s="424"/>
      <c r="AA80" s="424"/>
      <c r="AB80" s="424"/>
      <c r="AC80" s="424"/>
    </row>
    <row r="81" spans="1:29" ht="15.75" thickBot="1" x14ac:dyDescent="0.3">
      <c r="A81" s="53" t="s">
        <v>123</v>
      </c>
      <c r="B81" s="300" t="s">
        <v>94</v>
      </c>
      <c r="C81" s="301" t="e">
        <f t="shared" ref="C81" si="25">C74-C80</f>
        <v>#REF!</v>
      </c>
      <c r="D81" s="301" t="e">
        <f t="shared" ref="D81" si="26">D74-D80</f>
        <v>#REF!</v>
      </c>
      <c r="E81" s="301" t="e">
        <f t="shared" ref="E81" si="27">E74-E80</f>
        <v>#REF!</v>
      </c>
      <c r="F81" s="301" t="e">
        <f t="shared" ref="F81" si="28">F74-F80</f>
        <v>#REF!</v>
      </c>
      <c r="G81" s="3"/>
      <c r="H81" s="137" t="e">
        <f>VLOOKUP($A81,#REF!,MATCH( $A$2,#REF!,0),0)-C81</f>
        <v>#REF!</v>
      </c>
      <c r="I81" s="137" t="e">
        <f>VLOOKUP($A81,#REF!,MATCH( $A$2,#REF!,0)+1,0)-D81</f>
        <v>#REF!</v>
      </c>
      <c r="J81" s="137" t="e">
        <f>VLOOKUP($A81,#REF!,MATCH( $A$2,#REF!,0),0)-E81</f>
        <v>#REF!</v>
      </c>
      <c r="K81" s="137" t="e">
        <f>VLOOKUP($A81,#REF!,MATCH( $A$2,#REF!,0)+1,0)-F81</f>
        <v>#REF!</v>
      </c>
      <c r="L81" s="29"/>
      <c r="M81" s="75"/>
      <c r="N81" s="75"/>
      <c r="O81" s="75"/>
      <c r="P81" s="29"/>
      <c r="Q81" s="29"/>
      <c r="R81" s="29"/>
      <c r="S81" s="76"/>
      <c r="T81" s="29"/>
      <c r="U81" s="405"/>
      <c r="V81" s="405"/>
      <c r="W81" s="405"/>
      <c r="X81" s="405"/>
      <c r="Z81" s="424"/>
      <c r="AA81" s="424"/>
      <c r="AB81" s="424"/>
      <c r="AC81" s="424"/>
    </row>
    <row r="82" spans="1:29" x14ac:dyDescent="0.25">
      <c r="B82" s="322" t="s">
        <v>95</v>
      </c>
      <c r="C82" s="382" t="s">
        <v>2</v>
      </c>
      <c r="D82" s="382" t="s">
        <v>2</v>
      </c>
      <c r="E82" s="382" t="s">
        <v>2</v>
      </c>
      <c r="F82" s="382" t="s">
        <v>2</v>
      </c>
      <c r="G82" s="3"/>
      <c r="H82" s="77"/>
      <c r="I82" s="77"/>
      <c r="J82" s="77"/>
      <c r="K82" s="77"/>
      <c r="L82" s="29"/>
      <c r="M82" s="66"/>
      <c r="N82" s="66"/>
      <c r="O82" s="66"/>
      <c r="P82" s="29"/>
      <c r="Q82" s="29"/>
      <c r="R82" s="29"/>
      <c r="S82" s="78"/>
      <c r="T82" s="29"/>
      <c r="U82" s="405"/>
      <c r="V82" s="405"/>
      <c r="W82" s="405"/>
      <c r="X82" s="405"/>
      <c r="Z82" s="424"/>
      <c r="AA82" s="424"/>
      <c r="AB82" s="424"/>
      <c r="AC82" s="424"/>
    </row>
    <row r="83" spans="1:29" x14ac:dyDescent="0.25">
      <c r="A83" s="53" t="s">
        <v>124</v>
      </c>
      <c r="B83" s="297" t="s">
        <v>96</v>
      </c>
      <c r="C83" s="382" t="e">
        <f>-VLOOKUP(A83,#REF!,MATCH($A$2,#REF!,0),0)</f>
        <v>#REF!</v>
      </c>
      <c r="D83" s="382" t="e">
        <f>-VLOOKUP($A83,#REF!,MATCH( $A$2,#REF!,0)+1,0)</f>
        <v>#REF!</v>
      </c>
      <c r="E83" s="382" t="e">
        <f>-VLOOKUP($A83,#REF!,MATCH( $A$2,#REF!,0),0)-W84</f>
        <v>#REF!</v>
      </c>
      <c r="F83" s="382" t="e">
        <f>-VLOOKUP($A83,#REF!,MATCH( $A$2,#REF!,0)+1,0)-X84</f>
        <v>#REF!</v>
      </c>
      <c r="G83" s="3"/>
      <c r="H83" s="77"/>
      <c r="I83" s="77"/>
      <c r="J83" s="77"/>
      <c r="K83" s="77"/>
      <c r="L83" s="29"/>
      <c r="M83" s="114"/>
      <c r="N83" s="114"/>
      <c r="O83" s="114"/>
      <c r="P83" s="29"/>
      <c r="Q83" s="29"/>
      <c r="R83" s="29"/>
      <c r="S83" s="78"/>
      <c r="T83" s="29"/>
      <c r="U83" s="405"/>
      <c r="V83" s="405"/>
      <c r="W83" s="405"/>
      <c r="X83" s="405"/>
      <c r="Z83" s="424"/>
      <c r="AA83" s="424"/>
      <c r="AB83" s="424"/>
      <c r="AC83" s="424"/>
    </row>
    <row r="84" spans="1:29" x14ac:dyDescent="0.25">
      <c r="A84" s="53" t="s">
        <v>125</v>
      </c>
      <c r="B84" s="296" t="s">
        <v>97</v>
      </c>
      <c r="C84" s="382" t="e">
        <f>-VLOOKUP(A84,#REF!,MATCH($A$2,#REF!,0),0)</f>
        <v>#REF!</v>
      </c>
      <c r="D84" s="382" t="e">
        <f>-VLOOKUP($A84,#REF!,MATCH( $A$2,#REF!,0)+1,0)</f>
        <v>#REF!</v>
      </c>
      <c r="E84" s="382" t="e">
        <f>-VLOOKUP($A84,#REF!,MATCH( $A$2,#REF!,0),0)-W85</f>
        <v>#REF!</v>
      </c>
      <c r="F84" s="382" t="e">
        <f>-VLOOKUP($A84,#REF!,MATCH( $A$2,#REF!,0)+1,0)-X85</f>
        <v>#REF!</v>
      </c>
      <c r="G84" s="3"/>
      <c r="H84" s="67"/>
      <c r="I84" s="67"/>
      <c r="J84" s="67"/>
      <c r="K84" s="67"/>
      <c r="L84" s="4"/>
      <c r="M84" s="65"/>
      <c r="N84" s="65"/>
      <c r="O84" s="65"/>
      <c r="P84" s="4"/>
      <c r="Q84" s="4"/>
      <c r="R84" s="4"/>
      <c r="S84" s="62"/>
      <c r="T84" s="4"/>
      <c r="U84" s="405"/>
      <c r="V84" s="405"/>
      <c r="W84" s="405"/>
      <c r="X84" s="405"/>
      <c r="Z84" s="424"/>
      <c r="AA84" s="424"/>
      <c r="AB84" s="424"/>
      <c r="AC84" s="424"/>
    </row>
    <row r="85" spans="1:29" x14ac:dyDescent="0.25">
      <c r="A85" s="53" t="s">
        <v>126</v>
      </c>
      <c r="B85" s="297" t="s">
        <v>98</v>
      </c>
      <c r="C85" s="382" t="e">
        <f>-VLOOKUP(A85,#REF!,MATCH($A$2,#REF!,0),0)</f>
        <v>#REF!</v>
      </c>
      <c r="D85" s="382" t="e">
        <f>-VLOOKUP($A85,#REF!,MATCH( $A$2,#REF!,0)+1,0)</f>
        <v>#REF!</v>
      </c>
      <c r="E85" s="382" t="e">
        <f>-VLOOKUP($A85,#REF!,MATCH( $A$2,#REF!,0),0)-W86</f>
        <v>#REF!</v>
      </c>
      <c r="F85" s="382" t="e">
        <f>-VLOOKUP($A85,#REF!,MATCH( $A$2,#REF!,0)+1,0)-X86</f>
        <v>#REF!</v>
      </c>
      <c r="G85" s="3"/>
      <c r="H85" s="67"/>
      <c r="I85" s="67"/>
      <c r="J85" s="67"/>
      <c r="K85" s="67"/>
      <c r="L85" s="4"/>
      <c r="M85" s="79"/>
      <c r="N85" s="79"/>
      <c r="O85" s="79"/>
      <c r="P85" s="4"/>
      <c r="Q85" s="4"/>
      <c r="R85" s="4"/>
      <c r="S85" s="62"/>
      <c r="T85" s="4"/>
      <c r="U85" s="405"/>
      <c r="V85" s="405"/>
      <c r="W85" s="405"/>
      <c r="X85" s="405"/>
      <c r="Z85" s="424"/>
      <c r="AA85" s="424"/>
      <c r="AB85" s="424"/>
      <c r="AC85" s="424"/>
    </row>
    <row r="86" spans="1:29" ht="15.75" thickBot="1" x14ac:dyDescent="0.3">
      <c r="A86" s="53" t="s">
        <v>127</v>
      </c>
      <c r="B86" s="300" t="s">
        <v>99</v>
      </c>
      <c r="C86" s="301" t="e">
        <f>SUM(C83:C85)</f>
        <v>#REF!</v>
      </c>
      <c r="D86" s="301" t="e">
        <f t="shared" ref="D86:F86" si="29">SUM(D83:D85)</f>
        <v>#REF!</v>
      </c>
      <c r="E86" s="301" t="e">
        <f t="shared" si="29"/>
        <v>#REF!</v>
      </c>
      <c r="F86" s="301" t="e">
        <f t="shared" si="29"/>
        <v>#REF!</v>
      </c>
      <c r="G86" s="3"/>
      <c r="H86" s="137" t="e">
        <f>-VLOOKUP($A86,#REF!,MATCH( $A$2,#REF!,0),0)-C86</f>
        <v>#REF!</v>
      </c>
      <c r="I86" s="137" t="e">
        <f>-VLOOKUP($A86,#REF!,MATCH( $A$2,#REF!,0)+1,0)-D86</f>
        <v>#REF!</v>
      </c>
      <c r="J86" s="137" t="e">
        <f>-VLOOKUP($A86,#REF!,MATCH( $A$2,#REF!,0),0)-E86</f>
        <v>#REF!</v>
      </c>
      <c r="K86" s="137" t="e">
        <f>-VLOOKUP($A86,#REF!,MATCH( $A$2,#REF!,0)+1,0)-F86</f>
        <v>#REF!</v>
      </c>
      <c r="L86" s="4"/>
      <c r="M86" s="75"/>
      <c r="N86" s="75"/>
      <c r="O86" s="75"/>
      <c r="P86" s="4"/>
      <c r="Q86" s="4"/>
      <c r="R86" s="4"/>
      <c r="S86" s="76"/>
      <c r="T86" s="4"/>
      <c r="U86" s="405"/>
      <c r="V86" s="405"/>
      <c r="W86" s="405"/>
      <c r="X86" s="405"/>
      <c r="Z86" s="424"/>
      <c r="AA86" s="424"/>
      <c r="AB86" s="424"/>
      <c r="AC86" s="424"/>
    </row>
    <row r="87" spans="1:29" x14ac:dyDescent="0.25">
      <c r="B87" s="260" t="s">
        <v>278</v>
      </c>
      <c r="C87" s="3"/>
      <c r="D87" s="3"/>
      <c r="E87" s="3"/>
      <c r="F87" s="3"/>
      <c r="G87" s="3"/>
      <c r="W87" s="48"/>
      <c r="X87" s="48"/>
      <c r="Y87" s="48"/>
      <c r="Z87" s="48"/>
    </row>
    <row r="88" spans="1:29" x14ac:dyDescent="0.25">
      <c r="B88" s="3"/>
      <c r="C88" s="3"/>
      <c r="D88" s="3"/>
      <c r="E88" s="3"/>
      <c r="F88" s="3"/>
      <c r="G88" s="3"/>
      <c r="W88" s="48"/>
      <c r="X88" s="48"/>
      <c r="Y88" s="48"/>
      <c r="Z88" s="48"/>
    </row>
    <row r="89" spans="1:29" x14ac:dyDescent="0.25">
      <c r="B89" s="3"/>
      <c r="C89" s="3"/>
      <c r="D89" s="3"/>
      <c r="E89" s="3"/>
      <c r="F89" s="3"/>
      <c r="G89" s="3"/>
    </row>
    <row r="90" spans="1:29" x14ac:dyDescent="0.25">
      <c r="B90" s="3"/>
      <c r="C90" s="3"/>
      <c r="D90" s="3"/>
      <c r="E90" s="3"/>
      <c r="F90" s="3"/>
      <c r="G90" s="3"/>
    </row>
    <row r="91" spans="1:29" x14ac:dyDescent="0.25">
      <c r="B91" s="554" t="s">
        <v>42</v>
      </c>
      <c r="C91" s="554"/>
      <c r="D91" s="554"/>
      <c r="E91" s="554"/>
      <c r="F91" s="554"/>
    </row>
    <row r="92" spans="1:29" x14ac:dyDescent="0.25">
      <c r="B92" s="171" t="s">
        <v>43</v>
      </c>
      <c r="C92" s="50"/>
      <c r="D92" s="50"/>
      <c r="E92" s="50"/>
      <c r="F92" s="50"/>
    </row>
    <row r="96" spans="1:29" x14ac:dyDescent="0.25">
      <c r="B96" s="80" t="s">
        <v>100</v>
      </c>
      <c r="C96" s="23" t="e">
        <f>C74-C86</f>
        <v>#REF!</v>
      </c>
      <c r="D96" s="23" t="e">
        <f t="shared" ref="D96:F96" si="30">D74-D86</f>
        <v>#REF!</v>
      </c>
      <c r="E96" s="23" t="e">
        <f t="shared" si="30"/>
        <v>#REF!</v>
      </c>
      <c r="F96" s="23" t="e">
        <f t="shared" si="30"/>
        <v>#REF!</v>
      </c>
    </row>
    <row r="97" spans="1:27" x14ac:dyDescent="0.25">
      <c r="B97" s="4"/>
      <c r="C97" s="4"/>
      <c r="D97" s="4"/>
      <c r="E97" s="4"/>
      <c r="F97" s="4"/>
    </row>
    <row r="98" spans="1:27" x14ac:dyDescent="0.25">
      <c r="B98" s="152" t="s">
        <v>254</v>
      </c>
      <c r="C98" s="81" t="e">
        <f>C60-C140</f>
        <v>#REF!</v>
      </c>
      <c r="D98" s="81" t="e">
        <f>D60-D140</f>
        <v>#REF!</v>
      </c>
      <c r="E98" s="81" t="e">
        <f>E60-E140</f>
        <v>#REF!</v>
      </c>
      <c r="F98" s="81" t="e">
        <f>F60-F140</f>
        <v>#REF!</v>
      </c>
    </row>
    <row r="101" spans="1:27" x14ac:dyDescent="0.25">
      <c r="B101" s="3"/>
      <c r="C101" s="3"/>
      <c r="D101" s="3"/>
      <c r="E101" s="3"/>
      <c r="F101" s="3"/>
    </row>
    <row r="102" spans="1:27" x14ac:dyDescent="0.25">
      <c r="B102" s="82" t="s">
        <v>249</v>
      </c>
      <c r="C102" s="83"/>
      <c r="D102" s="83"/>
      <c r="E102" s="83"/>
      <c r="F102" s="83"/>
      <c r="G102" s="3"/>
      <c r="H102" s="3"/>
    </row>
    <row r="103" spans="1:27" x14ac:dyDescent="0.25">
      <c r="B103" s="83"/>
      <c r="C103" s="83"/>
      <c r="D103" s="83"/>
      <c r="E103" s="83"/>
      <c r="F103" s="83"/>
      <c r="G103" s="3"/>
      <c r="H103" s="3"/>
      <c r="M103" s="7" t="s">
        <v>104</v>
      </c>
    </row>
    <row r="104" spans="1:27" x14ac:dyDescent="0.25">
      <c r="B104" s="169" t="s">
        <v>105</v>
      </c>
      <c r="C104" s="169"/>
      <c r="D104" s="169"/>
      <c r="E104" s="169"/>
      <c r="F104" s="169"/>
      <c r="G104" s="3"/>
      <c r="H104" s="3"/>
      <c r="M104" s="7" t="s">
        <v>334</v>
      </c>
      <c r="O104" s="9" t="s">
        <v>107</v>
      </c>
      <c r="Q104" s="252"/>
    </row>
    <row r="105" spans="1:27" ht="15" customHeight="1" x14ac:dyDescent="0.25">
      <c r="B105" s="170" t="s">
        <v>0</v>
      </c>
      <c r="C105" s="170"/>
      <c r="D105" s="170"/>
      <c r="E105" s="170"/>
      <c r="F105" s="170"/>
      <c r="G105" s="3"/>
      <c r="H105" s="37" t="s">
        <v>106</v>
      </c>
      <c r="I105" s="37"/>
      <c r="J105" s="37"/>
      <c r="K105" s="20"/>
      <c r="L105" s="84"/>
      <c r="M105" s="7"/>
      <c r="N105" s="84"/>
      <c r="O105" s="9" t="s">
        <v>1</v>
      </c>
      <c r="Q105" s="252"/>
      <c r="S105" s="566" t="s">
        <v>312</v>
      </c>
      <c r="T105" s="567"/>
      <c r="U105" s="567"/>
      <c r="V105" s="568"/>
      <c r="X105" s="569" t="s">
        <v>313</v>
      </c>
      <c r="Y105" s="570"/>
      <c r="Z105" s="570"/>
      <c r="AA105" s="571"/>
    </row>
    <row r="106" spans="1:27" x14ac:dyDescent="0.25">
      <c r="B106" s="190" t="s">
        <v>2</v>
      </c>
      <c r="C106" s="394" t="s">
        <v>323</v>
      </c>
      <c r="D106" s="394" t="s">
        <v>330</v>
      </c>
      <c r="E106" s="394" t="s">
        <v>330</v>
      </c>
      <c r="F106" s="394" t="s">
        <v>333</v>
      </c>
      <c r="G106" s="3"/>
      <c r="H106" s="11" t="s">
        <v>323</v>
      </c>
      <c r="I106" s="11" t="s">
        <v>330</v>
      </c>
      <c r="J106" s="11" t="s">
        <v>330</v>
      </c>
      <c r="K106" s="11" t="s">
        <v>333</v>
      </c>
      <c r="L106" s="84"/>
      <c r="M106" s="86" t="s">
        <v>330</v>
      </c>
      <c r="N106" s="87"/>
      <c r="O106" s="88" t="s">
        <v>335</v>
      </c>
      <c r="Q106" s="252"/>
      <c r="S106" s="403" t="s">
        <v>323</v>
      </c>
      <c r="T106" s="403" t="s">
        <v>330</v>
      </c>
      <c r="U106" s="403" t="s">
        <v>330</v>
      </c>
      <c r="V106" s="406" t="s">
        <v>333</v>
      </c>
      <c r="X106" s="426" t="s">
        <v>323</v>
      </c>
      <c r="Y106" s="422" t="s">
        <v>330</v>
      </c>
      <c r="Z106" s="422" t="s">
        <v>330</v>
      </c>
      <c r="AA106" s="427" t="s">
        <v>333</v>
      </c>
    </row>
    <row r="107" spans="1:27" x14ac:dyDescent="0.25">
      <c r="B107" s="174" t="s">
        <v>2</v>
      </c>
      <c r="C107" s="395" t="s">
        <v>295</v>
      </c>
      <c r="D107" s="395" t="s">
        <v>296</v>
      </c>
      <c r="E107" s="395" t="s">
        <v>297</v>
      </c>
      <c r="F107" s="395" t="s">
        <v>296</v>
      </c>
      <c r="G107" s="3"/>
      <c r="H107" s="13" t="s">
        <v>6</v>
      </c>
      <c r="I107" s="13" t="s">
        <v>7</v>
      </c>
      <c r="J107" s="13" t="s">
        <v>8</v>
      </c>
      <c r="K107" s="13" t="s">
        <v>7</v>
      </c>
      <c r="L107" s="84"/>
      <c r="M107" s="90" t="s">
        <v>7</v>
      </c>
      <c r="N107" s="87"/>
      <c r="O107" s="91" t="s">
        <v>7</v>
      </c>
      <c r="Q107" s="252"/>
      <c r="S107" s="404" t="s">
        <v>295</v>
      </c>
      <c r="T107" s="404" t="s">
        <v>296</v>
      </c>
      <c r="U107" s="404" t="s">
        <v>297</v>
      </c>
      <c r="V107" s="408" t="s">
        <v>296</v>
      </c>
      <c r="X107" s="428" t="s">
        <v>295</v>
      </c>
      <c r="Y107" s="423" t="s">
        <v>296</v>
      </c>
      <c r="Z107" s="423" t="s">
        <v>297</v>
      </c>
      <c r="AA107" s="429" t="s">
        <v>296</v>
      </c>
    </row>
    <row r="108" spans="1:27" ht="15" customHeight="1" x14ac:dyDescent="0.25">
      <c r="B108" s="322" t="s">
        <v>128</v>
      </c>
      <c r="C108" s="199" t="s">
        <v>2</v>
      </c>
      <c r="D108" s="199" t="s">
        <v>2</v>
      </c>
      <c r="E108" s="199" t="s">
        <v>2</v>
      </c>
      <c r="F108" s="199" t="s">
        <v>2</v>
      </c>
      <c r="G108" s="3"/>
      <c r="H108" s="20"/>
      <c r="I108" s="20"/>
      <c r="J108" s="20"/>
      <c r="K108" s="20"/>
      <c r="L108" s="84"/>
      <c r="M108" s="92"/>
      <c r="N108" s="84"/>
      <c r="O108" s="93"/>
      <c r="Q108" s="252"/>
      <c r="S108" s="560" t="s">
        <v>299</v>
      </c>
      <c r="T108" s="561"/>
      <c r="U108" s="561"/>
      <c r="V108" s="562"/>
      <c r="X108" s="572" t="s">
        <v>299</v>
      </c>
      <c r="Y108" s="573"/>
      <c r="Z108" s="573"/>
      <c r="AA108" s="574"/>
    </row>
    <row r="109" spans="1:27" x14ac:dyDescent="0.25">
      <c r="B109" s="322" t="s">
        <v>129</v>
      </c>
      <c r="C109" s="329" t="s">
        <v>2</v>
      </c>
      <c r="D109" s="329" t="s">
        <v>2</v>
      </c>
      <c r="E109" s="329" t="s">
        <v>2</v>
      </c>
      <c r="F109" s="329" t="s">
        <v>2</v>
      </c>
      <c r="G109" s="3"/>
      <c r="H109" s="20"/>
      <c r="I109" s="20"/>
      <c r="J109" s="20"/>
      <c r="K109" s="20"/>
      <c r="L109" s="84"/>
      <c r="M109" s="94"/>
      <c r="N109" s="84"/>
      <c r="O109" s="93"/>
      <c r="Q109" s="252"/>
      <c r="S109" s="563"/>
      <c r="T109" s="564"/>
      <c r="U109" s="564"/>
      <c r="V109" s="565"/>
      <c r="X109" s="575"/>
      <c r="Y109" s="576"/>
      <c r="Z109" s="576"/>
      <c r="AA109" s="577"/>
    </row>
    <row r="110" spans="1:27" x14ac:dyDescent="0.25">
      <c r="A110" s="53" t="s">
        <v>160</v>
      </c>
      <c r="B110" s="296" t="s">
        <v>315</v>
      </c>
      <c r="C110" s="382" t="e">
        <f>-VLOOKUP($A110,#REF!,MATCH($A$2,#REF!,0),0)</f>
        <v>#REF!</v>
      </c>
      <c r="D110" s="382" t="e">
        <f>-VLOOKUP($A110,#REF!,MATCH($A$2,#REF!,0)+1,0)</f>
        <v>#REF!</v>
      </c>
      <c r="E110" s="382">
        <f>-VLOOKUP($A110,'S_CONT_CF (MYFR)-dont use'!$1:$1048576,MATCH($A$2,'S_CONT_CF (MYFR)-dont use'!$7:$7,0),0)</f>
        <v>1968.64619284999</v>
      </c>
      <c r="F110" s="382" t="e">
        <f>-VLOOKUP($A110,#REF!,MATCH($A$2,#REF!,0)+1,0)</f>
        <v>#REF!</v>
      </c>
      <c r="G110" s="3"/>
      <c r="H110" s="77"/>
      <c r="I110" s="77"/>
      <c r="J110" s="77"/>
      <c r="K110" s="77"/>
      <c r="L110" s="84"/>
      <c r="M110" s="217"/>
      <c r="N110" s="234"/>
      <c r="O110" s="230" t="e">
        <f>D110-M110</f>
        <v>#REF!</v>
      </c>
      <c r="Q110" s="252"/>
      <c r="S110" s="405"/>
      <c r="T110" s="405"/>
      <c r="U110" s="405"/>
      <c r="V110" s="405"/>
      <c r="X110" s="424"/>
      <c r="Y110" s="424"/>
      <c r="Z110" s="424"/>
      <c r="AA110" s="424"/>
    </row>
    <row r="111" spans="1:27" x14ac:dyDescent="0.25">
      <c r="A111" s="53" t="s">
        <v>212</v>
      </c>
      <c r="B111" s="296" t="s">
        <v>131</v>
      </c>
      <c r="C111" s="382" t="e">
        <f>-VLOOKUP($A111,#REF!,MATCH($A$2,#REF!,0),0)</f>
        <v>#REF!</v>
      </c>
      <c r="D111" s="382" t="e">
        <f>-VLOOKUP($A111,#REF!,MATCH($A$2,#REF!,0)+1,0)</f>
        <v>#REF!</v>
      </c>
      <c r="E111" s="382">
        <f>-VLOOKUP($A111,'S_CONT_CF (MYFR)-dont use'!$1:$1048576,MATCH($A$2,'S_CONT_CF (MYFR)-dont use'!$7:$7,0),0)+Z111</f>
        <v>7.1351899999999997</v>
      </c>
      <c r="F111" s="382" t="e">
        <f>-VLOOKUP($A111,#REF!,MATCH($A$2,#REF!,0)+1,0)</f>
        <v>#REF!</v>
      </c>
      <c r="G111" s="3"/>
      <c r="H111" s="77"/>
      <c r="I111" s="77"/>
      <c r="J111" s="77"/>
      <c r="K111" s="77"/>
      <c r="L111" s="84"/>
      <c r="M111" s="217"/>
      <c r="N111" s="234"/>
      <c r="O111" s="230" t="e">
        <f t="shared" ref="O111:O140" si="31">D111-M111</f>
        <v>#REF!</v>
      </c>
      <c r="Q111" s="252"/>
      <c r="S111" s="405"/>
      <c r="T111" s="405"/>
      <c r="U111" s="405"/>
      <c r="V111" s="405"/>
      <c r="X111" s="424"/>
      <c r="Y111" s="424"/>
      <c r="Z111" s="424"/>
      <c r="AA111" s="424"/>
    </row>
    <row r="112" spans="1:27" x14ac:dyDescent="0.25">
      <c r="A112" s="53" t="s">
        <v>164</v>
      </c>
      <c r="B112" s="296" t="s">
        <v>133</v>
      </c>
      <c r="C112" s="382" t="e">
        <f>-VLOOKUP($A112,#REF!,MATCH($A$2,#REF!,0),0)</f>
        <v>#REF!</v>
      </c>
      <c r="D112" s="382" t="e">
        <f>-VLOOKUP($A112,#REF!,MATCH($A$2,#REF!,0)+1,0)</f>
        <v>#REF!</v>
      </c>
      <c r="E112" s="382">
        <f>-VLOOKUP($A112,'S_CONT_CF (MYFR)-dont use'!$1:$1048576,MATCH($A$2,'S_CONT_CF (MYFR)-dont use'!$7:$7,0),0)</f>
        <v>7.1388199999999999E-2</v>
      </c>
      <c r="F112" s="382" t="e">
        <f>-VLOOKUP($A112,#REF!,MATCH($A$2,#REF!,0)+1,0)</f>
        <v>#REF!</v>
      </c>
      <c r="G112" s="3"/>
      <c r="H112" s="77"/>
      <c r="I112" s="77"/>
      <c r="J112" s="77"/>
      <c r="K112" s="77"/>
      <c r="L112" s="84"/>
      <c r="M112" s="217"/>
      <c r="N112" s="234"/>
      <c r="O112" s="230" t="e">
        <f t="shared" si="31"/>
        <v>#REF!</v>
      </c>
      <c r="Q112" s="252"/>
      <c r="S112" s="405"/>
      <c r="T112" s="405"/>
      <c r="U112" s="405"/>
      <c r="V112" s="405"/>
      <c r="X112" s="424"/>
      <c r="Y112" s="424"/>
      <c r="Z112" s="424"/>
      <c r="AA112" s="424"/>
    </row>
    <row r="113" spans="1:27" ht="15" customHeight="1" outlineLevel="1" x14ac:dyDescent="0.25">
      <c r="A113" s="53" t="s">
        <v>163</v>
      </c>
      <c r="B113" s="296" t="s">
        <v>132</v>
      </c>
      <c r="C113" s="382" t="e">
        <f>-VLOOKUP($A113,#REF!,MATCH($A$2,#REF!,0),0)</f>
        <v>#REF!</v>
      </c>
      <c r="D113" s="382" t="e">
        <f>-VLOOKUP($A113,#REF!,MATCH($A$2,#REF!,0)+1,0)</f>
        <v>#REF!</v>
      </c>
      <c r="E113" s="382">
        <f>-VLOOKUP($A113,'S_CONT_CF (MYFR)-dont use'!$1:$1048576,MATCH($A$2,'S_CONT_CF (MYFR)-dont use'!$7:$7,0),0)+Z113</f>
        <v>-2.0920238599999998</v>
      </c>
      <c r="F113" s="382" t="e">
        <f>-VLOOKUP($A113,#REF!,MATCH($A$2,#REF!,0)+1,0)</f>
        <v>#REF!</v>
      </c>
      <c r="G113" s="3"/>
      <c r="H113" s="77"/>
      <c r="I113" s="77"/>
      <c r="J113" s="77"/>
      <c r="K113" s="77"/>
      <c r="L113" s="84"/>
      <c r="M113" s="217"/>
      <c r="N113" s="234"/>
      <c r="O113" s="230" t="e">
        <f t="shared" si="31"/>
        <v>#REF!</v>
      </c>
      <c r="Q113" s="252"/>
      <c r="S113" s="405"/>
      <c r="T113" s="405"/>
      <c r="U113" s="405"/>
      <c r="V113" s="405"/>
      <c r="X113" s="424"/>
      <c r="Y113" s="424"/>
      <c r="Z113" s="435"/>
      <c r="AA113" s="424"/>
    </row>
    <row r="114" spans="1:27" ht="15" customHeight="1" outlineLevel="1" x14ac:dyDescent="0.25">
      <c r="A114" s="53" t="s">
        <v>165</v>
      </c>
      <c r="B114" s="296" t="s">
        <v>134</v>
      </c>
      <c r="C114" s="382" t="e">
        <f>-VLOOKUP($A114,#REF!,MATCH($A$2,#REF!,0),0)</f>
        <v>#REF!</v>
      </c>
      <c r="D114" s="382" t="e">
        <f>-VLOOKUP($A114,#REF!,MATCH($A$2,#REF!,0)+1,0)</f>
        <v>#REF!</v>
      </c>
      <c r="E114" s="382">
        <f>-VLOOKUP($A114,'S_CONT_CF (MYFR)-dont use'!$1:$1048576,MATCH($A$2,'S_CONT_CF (MYFR)-dont use'!$7:$7,0),0)</f>
        <v>0.1206</v>
      </c>
      <c r="F114" s="382" t="e">
        <f>-VLOOKUP($A114,#REF!,MATCH($A$2,#REF!,0)+1,0)</f>
        <v>#REF!</v>
      </c>
      <c r="G114" s="3"/>
      <c r="H114" s="77"/>
      <c r="I114" s="77"/>
      <c r="J114" s="77"/>
      <c r="K114" s="77"/>
      <c r="L114" s="84"/>
      <c r="M114" s="217"/>
      <c r="N114" s="234"/>
      <c r="O114" s="230" t="e">
        <f t="shared" si="31"/>
        <v>#REF!</v>
      </c>
      <c r="Q114" s="252"/>
      <c r="S114" s="405"/>
      <c r="T114" s="405"/>
      <c r="U114" s="405"/>
      <c r="V114" s="405"/>
      <c r="X114" s="424"/>
      <c r="Y114" s="424"/>
      <c r="Z114" s="424"/>
      <c r="AA114" s="424"/>
    </row>
    <row r="115" spans="1:27" x14ac:dyDescent="0.25">
      <c r="A115" s="53" t="s">
        <v>166</v>
      </c>
      <c r="B115" s="325" t="s">
        <v>135</v>
      </c>
      <c r="C115" s="384" t="e">
        <f>-VLOOKUP($A115,#REF!,MATCH($A$2,#REF!,0),0)+C113+C114</f>
        <v>#REF!</v>
      </c>
      <c r="D115" s="382" t="e">
        <f>-VLOOKUP($A115,#REF!,MATCH($A$2,#REF!,0)+1,0)+D113+D114</f>
        <v>#REF!</v>
      </c>
      <c r="E115" s="382">
        <f>-VLOOKUP($A115,'S_CONT_CF (MYFR)-dont use'!$1:$1048576,MATCH($A$2,'S_CONT_CF (MYFR)-dont use'!$7:$7,0),0)+E113+E114+Z115</f>
        <v>5.33563732</v>
      </c>
      <c r="F115" s="382" t="e">
        <f>-VLOOKUP($A115,#REF!,MATCH($A$2,#REF!,0)+1,0)</f>
        <v>#REF!</v>
      </c>
      <c r="G115" s="3"/>
      <c r="H115" s="95"/>
      <c r="I115" s="95"/>
      <c r="J115" s="95"/>
      <c r="K115" s="95"/>
      <c r="L115" s="84"/>
      <c r="M115" s="226"/>
      <c r="N115" s="234"/>
      <c r="O115" s="230" t="e">
        <f t="shared" si="31"/>
        <v>#REF!</v>
      </c>
      <c r="Q115" s="252"/>
      <c r="S115" s="405"/>
      <c r="T115" s="405"/>
      <c r="U115" s="405"/>
      <c r="V115" s="405"/>
      <c r="X115" s="424"/>
      <c r="Y115" s="424"/>
      <c r="Z115" s="435"/>
      <c r="AA115" s="424"/>
    </row>
    <row r="116" spans="1:27" x14ac:dyDescent="0.25">
      <c r="A116" s="53" t="s">
        <v>167</v>
      </c>
      <c r="B116" s="322" t="s">
        <v>136</v>
      </c>
      <c r="C116" s="324" t="e">
        <f t="shared" ref="C116:F116" si="32">SUM(C110:C115)-C114-C113</f>
        <v>#REF!</v>
      </c>
      <c r="D116" s="324" t="e">
        <f t="shared" si="32"/>
        <v>#REF!</v>
      </c>
      <c r="E116" s="324">
        <f t="shared" si="32"/>
        <v>1981.1884083699899</v>
      </c>
      <c r="F116" s="324" t="e">
        <f t="shared" si="32"/>
        <v>#REF!</v>
      </c>
      <c r="G116" s="3"/>
      <c r="H116" s="368" t="e">
        <f>-VLOOKUP($A116,#REF!,MATCH($A$2,#REF!,0),0)-C116</f>
        <v>#REF!</v>
      </c>
      <c r="I116" s="368" t="e">
        <f>-VLOOKUP($A116,#REF!,MATCH($A$2,#REF!,0)+1,0)-D116</f>
        <v>#REF!</v>
      </c>
      <c r="J116" s="368">
        <f>-VLOOKUP($A116,'S_CONT_CF (MYFR)-dont use'!$1:$1048576,MATCH($A$2,'S_CONT_CF (MYFR)-dont use'!$7:$7,0),0)-E116</f>
        <v>1.0004441719502211E-11</v>
      </c>
      <c r="K116" s="368" t="e">
        <f>-VLOOKUP($A116,#REF!,MATCH($A$2,#REF!,0)+1,0)-F116</f>
        <v>#REF!</v>
      </c>
      <c r="L116" s="84"/>
      <c r="M116" s="235"/>
      <c r="N116" s="234"/>
      <c r="O116" s="230" t="e">
        <f t="shared" si="31"/>
        <v>#REF!</v>
      </c>
      <c r="Q116" s="252"/>
      <c r="S116" s="405"/>
      <c r="T116" s="405"/>
      <c r="U116" s="405"/>
      <c r="V116" s="405"/>
      <c r="X116" s="424"/>
      <c r="Y116" s="424"/>
      <c r="Z116" s="424"/>
      <c r="AA116" s="424"/>
    </row>
    <row r="117" spans="1:27" x14ac:dyDescent="0.25">
      <c r="B117" s="322" t="s">
        <v>137</v>
      </c>
      <c r="C117" s="382" t="s">
        <v>2</v>
      </c>
      <c r="D117" s="382" t="s">
        <v>2</v>
      </c>
      <c r="E117" s="382" t="s">
        <v>2</v>
      </c>
      <c r="F117" s="382" t="s">
        <v>2</v>
      </c>
      <c r="G117" s="3"/>
      <c r="H117" s="370"/>
      <c r="I117" s="370"/>
      <c r="J117" s="370"/>
      <c r="K117" s="370"/>
      <c r="L117" s="84"/>
      <c r="M117" s="217"/>
      <c r="N117" s="234"/>
      <c r="O117" s="230"/>
      <c r="Q117" s="252"/>
      <c r="S117" s="405"/>
      <c r="T117" s="405"/>
      <c r="U117" s="405"/>
      <c r="V117" s="405"/>
      <c r="X117" s="424"/>
      <c r="Y117" s="424"/>
      <c r="Z117" s="424"/>
      <c r="AA117" s="424"/>
    </row>
    <row r="118" spans="1:27" x14ac:dyDescent="0.25">
      <c r="A118" s="53" t="s">
        <v>168</v>
      </c>
      <c r="B118" s="296" t="s">
        <v>138</v>
      </c>
      <c r="C118" s="382" t="e">
        <f>-VLOOKUP($A118,#REF!,MATCH($A$2,#REF!,0),0)</f>
        <v>#REF!</v>
      </c>
      <c r="D118" s="382" t="e">
        <f>-VLOOKUP($A118,#REF!,MATCH($A$2,#REF!,0)+1,0)</f>
        <v>#REF!</v>
      </c>
      <c r="E118" s="382">
        <f>-VLOOKUP($A118,'S_CONT_CF (MYFR)-dont use'!$1:$1048576,MATCH($A$2,'S_CONT_CF (MYFR)-dont use'!$7:$7,0),0)+Z118</f>
        <v>-382.74870851999998</v>
      </c>
      <c r="F118" s="382" t="e">
        <f>-VLOOKUP($A118,#REF!,MATCH($A$2,#REF!,0)+1,0)</f>
        <v>#REF!</v>
      </c>
      <c r="G118" s="3"/>
      <c r="H118" s="370"/>
      <c r="I118" s="370"/>
      <c r="J118" s="370"/>
      <c r="K118" s="370"/>
      <c r="L118" s="84"/>
      <c r="M118" s="221"/>
      <c r="N118" s="234"/>
      <c r="O118" s="230" t="e">
        <f t="shared" si="31"/>
        <v>#REF!</v>
      </c>
      <c r="Q118" s="252"/>
      <c r="S118" s="405"/>
      <c r="T118" s="405"/>
      <c r="U118" s="405"/>
      <c r="V118" s="405"/>
      <c r="X118" s="424"/>
      <c r="Y118" s="424"/>
      <c r="Z118" s="424"/>
      <c r="AA118" s="424"/>
    </row>
    <row r="119" spans="1:27" x14ac:dyDescent="0.25">
      <c r="A119" s="53" t="s">
        <v>169</v>
      </c>
      <c r="B119" s="296" t="s">
        <v>139</v>
      </c>
      <c r="C119" s="382" t="e">
        <f>-VLOOKUP($A119,#REF!,MATCH($A$2,#REF!,0),0)</f>
        <v>#REF!</v>
      </c>
      <c r="D119" s="382" t="e">
        <f>-VLOOKUP($A119,#REF!,MATCH($A$2,#REF!,0)+1,0)</f>
        <v>#REF!</v>
      </c>
      <c r="E119" s="382">
        <f>-VLOOKUP($A119,'S_CONT_CF (MYFR)-dont use'!$1:$1048576,MATCH($A$2,'S_CONT_CF (MYFR)-dont use'!$7:$7,0),0)+Z119</f>
        <v>-1577.9457160699999</v>
      </c>
      <c r="F119" s="382" t="e">
        <f>-VLOOKUP($A119,#REF!,MATCH($A$2,#REF!,0)+1,0)</f>
        <v>#REF!</v>
      </c>
      <c r="G119" s="3"/>
      <c r="H119" s="370"/>
      <c r="I119" s="370"/>
      <c r="J119" s="370"/>
      <c r="K119" s="370"/>
      <c r="L119" s="84"/>
      <c r="M119" s="221"/>
      <c r="N119" s="234"/>
      <c r="O119" s="230" t="e">
        <f t="shared" si="31"/>
        <v>#REF!</v>
      </c>
      <c r="Q119" s="252"/>
      <c r="S119" s="405"/>
      <c r="T119" s="405"/>
      <c r="U119" s="405"/>
      <c r="V119" s="405"/>
      <c r="X119" s="424"/>
      <c r="Y119" s="424"/>
      <c r="Z119" s="435"/>
      <c r="AA119" s="424"/>
    </row>
    <row r="120" spans="1:27" x14ac:dyDescent="0.25">
      <c r="A120" s="53" t="s">
        <v>171</v>
      </c>
      <c r="B120" s="296" t="s">
        <v>24</v>
      </c>
      <c r="C120" s="382" t="e">
        <f>-VLOOKUP($A120,#REF!,MATCH($A$2,#REF!,0),0)</f>
        <v>#REF!</v>
      </c>
      <c r="D120" s="382" t="e">
        <f>-VLOOKUP($A120,#REF!,MATCH($A$2,#REF!,0)+1,0)</f>
        <v>#REF!</v>
      </c>
      <c r="E120" s="382">
        <f>-VLOOKUP($A120,'S_CONT_CF (MYFR)-dont use'!$1:$1048576,MATCH($A$2,'S_CONT_CF (MYFR)-dont use'!$7:$7,0),0)</f>
        <v>-30.07911</v>
      </c>
      <c r="F120" s="382" t="e">
        <f>-VLOOKUP($A120,#REF!,MATCH($A$2,#REF!,0)+1,0)</f>
        <v>#REF!</v>
      </c>
      <c r="G120" s="3"/>
      <c r="H120" s="370"/>
      <c r="I120" s="370"/>
      <c r="J120" s="370"/>
      <c r="K120" s="370"/>
      <c r="L120" s="84"/>
      <c r="M120" s="217"/>
      <c r="N120" s="234"/>
      <c r="O120" s="230" t="e">
        <f t="shared" si="31"/>
        <v>#REF!</v>
      </c>
      <c r="Q120" s="252"/>
      <c r="S120" s="405"/>
      <c r="T120" s="405"/>
      <c r="U120" s="405"/>
      <c r="V120" s="405"/>
      <c r="X120" s="424"/>
      <c r="Y120" s="424"/>
      <c r="Z120" s="424"/>
      <c r="AA120" s="424"/>
    </row>
    <row r="121" spans="1:27" ht="15" customHeight="1" outlineLevel="1" x14ac:dyDescent="0.25">
      <c r="A121" s="53" t="s">
        <v>170</v>
      </c>
      <c r="B121" s="296" t="s">
        <v>140</v>
      </c>
      <c r="C121" s="331" t="e">
        <f>-VLOOKUP($A121,#REF!,MATCH($A$2,#REF!,0),0)</f>
        <v>#REF!</v>
      </c>
      <c r="D121" s="382" t="e">
        <f>-VLOOKUP($A121,#REF!,MATCH($A$2,#REF!,0)+1,0)</f>
        <v>#REF!</v>
      </c>
      <c r="E121" s="382">
        <f>-VLOOKUP($A121,'S_CONT_CF (MYFR)-dont use'!$1:$1048576,MATCH($A$2,'S_CONT_CF (MYFR)-dont use'!$7:$7,0),0)+Z121</f>
        <v>-6.6200000000000005E-4</v>
      </c>
      <c r="F121" s="382" t="e">
        <f>-VLOOKUP($A121,#REF!,MATCH($A$2,#REF!,0)+1,0)</f>
        <v>#REF!</v>
      </c>
      <c r="G121" s="3"/>
      <c r="H121" s="371"/>
      <c r="I121" s="371"/>
      <c r="J121" s="371"/>
      <c r="K121" s="371"/>
      <c r="L121" s="84"/>
      <c r="M121" s="221"/>
      <c r="N121" s="234"/>
      <c r="O121" s="230" t="e">
        <f t="shared" si="31"/>
        <v>#REF!</v>
      </c>
      <c r="Q121" s="252"/>
      <c r="S121" s="405"/>
      <c r="T121" s="405"/>
      <c r="U121" s="405"/>
      <c r="V121" s="405"/>
      <c r="X121" s="424"/>
      <c r="Y121" s="424"/>
      <c r="Z121" s="424"/>
      <c r="AA121" s="424"/>
    </row>
    <row r="122" spans="1:27" x14ac:dyDescent="0.25">
      <c r="A122" s="53" t="s">
        <v>172</v>
      </c>
      <c r="B122" s="296" t="s">
        <v>141</v>
      </c>
      <c r="C122" s="382" t="e">
        <f>-VLOOKUP($A122,#REF!,MATCH($A$2,#REF!,0),0)</f>
        <v>#REF!</v>
      </c>
      <c r="D122" s="382" t="e">
        <f>-VLOOKUP($A122,#REF!,MATCH($A$2,#REF!,0)+1,0)</f>
        <v>#REF!</v>
      </c>
      <c r="E122" s="382">
        <f>-VLOOKUP($A122,'S_CONT_CF (MYFR)-dont use'!$1:$1048576,MATCH($A$2,'S_CONT_CF (MYFR)-dont use'!$7:$7,0),0)</f>
        <v>-0.73627807999999995</v>
      </c>
      <c r="F122" s="382" t="e">
        <f>-VLOOKUP($A122,#REF!,MATCH($A$2,#REF!,0)+1,0)</f>
        <v>#REF!</v>
      </c>
      <c r="G122" s="3"/>
      <c r="H122" s="370"/>
      <c r="I122" s="370"/>
      <c r="J122" s="370"/>
      <c r="K122" s="370"/>
      <c r="L122" s="84"/>
      <c r="M122" s="217"/>
      <c r="N122" s="234"/>
      <c r="O122" s="230" t="e">
        <f t="shared" si="31"/>
        <v>#REF!</v>
      </c>
      <c r="Q122" s="252"/>
      <c r="S122" s="405"/>
      <c r="T122" s="405"/>
      <c r="U122" s="405"/>
      <c r="V122" s="405"/>
      <c r="X122" s="424"/>
      <c r="Y122" s="424"/>
      <c r="Z122" s="424"/>
      <c r="AA122" s="424"/>
    </row>
    <row r="123" spans="1:27" x14ac:dyDescent="0.25">
      <c r="A123" s="53" t="s">
        <v>173</v>
      </c>
      <c r="B123" s="298" t="s">
        <v>142</v>
      </c>
      <c r="C123" s="387" t="e">
        <f t="shared" ref="C123" si="33">SUM(C118:C122)-C121</f>
        <v>#REF!</v>
      </c>
      <c r="D123" s="387" t="e">
        <f t="shared" ref="D123" si="34">SUM(D118:D122)-D121</f>
        <v>#REF!</v>
      </c>
      <c r="E123" s="387">
        <f t="shared" ref="E123" si="35">SUM(E118:E122)-E121</f>
        <v>-1991.5098126699997</v>
      </c>
      <c r="F123" s="387" t="e">
        <f t="shared" ref="F123" si="36">SUM(F118:F122)-F121</f>
        <v>#REF!</v>
      </c>
      <c r="G123" s="3"/>
      <c r="H123" s="373" t="e">
        <f>-VLOOKUP($A123,#REF!,MATCH($A$2,#REF!,0),0)-C123</f>
        <v>#REF!</v>
      </c>
      <c r="I123" s="373" t="e">
        <f>-VLOOKUP($A123,#REF!,MATCH($A$2,#REF!,0)+1,0)-D123</f>
        <v>#REF!</v>
      </c>
      <c r="J123" s="373">
        <f>-VLOOKUP($A123,'S_CONT_CF (MYFR)-dont use'!$1:$1048576,MATCH($A$2,'S_CONT_CF (MYFR)-dont use'!$7:$7,0),0)-E123</f>
        <v>-6.6200000014760008E-4</v>
      </c>
      <c r="K123" s="373" t="e">
        <f>-VLOOKUP($A123,#REF!,MATCH($A$2,#REF!,0)+1,0)-F123</f>
        <v>#REF!</v>
      </c>
      <c r="L123" s="84"/>
      <c r="M123" s="222"/>
      <c r="N123" s="234"/>
      <c r="O123" s="230" t="e">
        <f t="shared" si="31"/>
        <v>#REF!</v>
      </c>
      <c r="Q123" s="252"/>
      <c r="S123" s="405"/>
      <c r="T123" s="405"/>
      <c r="U123" s="405"/>
      <c r="V123" s="405"/>
      <c r="X123" s="424"/>
      <c r="Y123" s="424"/>
      <c r="Z123" s="424"/>
      <c r="AA123" s="424"/>
    </row>
    <row r="124" spans="1:27" x14ac:dyDescent="0.25">
      <c r="A124" s="53" t="s">
        <v>174</v>
      </c>
      <c r="B124" s="322" t="s">
        <v>143</v>
      </c>
      <c r="C124" s="200" t="e">
        <f>SUM(C116,C123)</f>
        <v>#REF!</v>
      </c>
      <c r="D124" s="200" t="e">
        <f t="shared" ref="D124:F124" si="37">SUM(D116,D123)</f>
        <v>#REF!</v>
      </c>
      <c r="E124" s="200">
        <f t="shared" si="37"/>
        <v>-10.321404300009817</v>
      </c>
      <c r="F124" s="200" t="e">
        <f t="shared" si="37"/>
        <v>#REF!</v>
      </c>
      <c r="G124" s="3"/>
      <c r="H124" s="371"/>
      <c r="I124" s="371"/>
      <c r="J124" s="371"/>
      <c r="K124" s="371"/>
      <c r="L124" s="84"/>
      <c r="M124" s="225"/>
      <c r="N124" s="234"/>
      <c r="O124" s="230" t="e">
        <f t="shared" si="31"/>
        <v>#REF!</v>
      </c>
      <c r="Q124" s="252"/>
      <c r="S124" s="405"/>
      <c r="T124" s="405"/>
      <c r="U124" s="405"/>
      <c r="V124" s="405"/>
      <c r="X124" s="424"/>
      <c r="Y124" s="424"/>
      <c r="Z124" s="424"/>
      <c r="AA124" s="424"/>
    </row>
    <row r="125" spans="1:27" x14ac:dyDescent="0.25">
      <c r="B125" s="322" t="s">
        <v>144</v>
      </c>
      <c r="C125" s="382" t="s">
        <v>2</v>
      </c>
      <c r="D125" s="382" t="s">
        <v>2</v>
      </c>
      <c r="E125" s="382" t="s">
        <v>2</v>
      </c>
      <c r="F125" s="382" t="s">
        <v>2</v>
      </c>
      <c r="G125" s="3"/>
      <c r="H125" s="370"/>
      <c r="I125" s="370"/>
      <c r="J125" s="370"/>
      <c r="K125" s="370"/>
      <c r="L125" s="84"/>
      <c r="M125" s="238"/>
      <c r="N125" s="234"/>
      <c r="O125" s="230"/>
      <c r="Q125" s="252"/>
      <c r="S125" s="405"/>
      <c r="T125" s="405"/>
      <c r="U125" s="405"/>
      <c r="V125" s="405"/>
      <c r="X125" s="424"/>
      <c r="Y125" s="424"/>
      <c r="Z125" s="424"/>
      <c r="AA125" s="424"/>
    </row>
    <row r="126" spans="1:27" x14ac:dyDescent="0.25">
      <c r="A126" s="53" t="s">
        <v>175</v>
      </c>
      <c r="B126" s="270" t="s">
        <v>316</v>
      </c>
      <c r="C126" s="382" t="e">
        <f>-VLOOKUP($A126,#REF!,MATCH($A$2,#REF!,0),0)</f>
        <v>#REF!</v>
      </c>
      <c r="D126" s="382" t="e">
        <f>-VLOOKUP($A126,#REF!,MATCH($A$2,#REF!,0)+1,0)</f>
        <v>#REF!</v>
      </c>
      <c r="E126" s="382">
        <f>-VLOOKUP($A126,'S_CONT_CF (MYFR)-dont use'!$1:$1048576,MATCH($A$2,'S_CONT_CF (MYFR)-dont use'!$7:$7,0),0)+Z126</f>
        <v>-2.3712104900000002</v>
      </c>
      <c r="F126" s="382" t="e">
        <f>-VLOOKUP($A126,#REF!,MATCH($A$2,#REF!,0)+1,0)</f>
        <v>#REF!</v>
      </c>
      <c r="G126" s="3"/>
      <c r="H126" s="370"/>
      <c r="I126" s="370"/>
      <c r="J126" s="370"/>
      <c r="K126" s="370"/>
      <c r="L126" s="84"/>
      <c r="M126" s="217"/>
      <c r="N126" s="234"/>
      <c r="O126" s="230" t="e">
        <f t="shared" si="31"/>
        <v>#REF!</v>
      </c>
      <c r="Q126" s="252"/>
      <c r="S126" s="405"/>
      <c r="T126" s="405"/>
      <c r="U126" s="405"/>
      <c r="V126" s="405"/>
      <c r="X126" s="424"/>
      <c r="Y126" s="424"/>
      <c r="Z126" s="435"/>
      <c r="AA126" s="424"/>
    </row>
    <row r="127" spans="1:27" x14ac:dyDescent="0.25">
      <c r="A127" s="53" t="s">
        <v>176</v>
      </c>
      <c r="B127" s="296" t="s">
        <v>146</v>
      </c>
      <c r="C127" s="382" t="e">
        <f>-VLOOKUP($A127,#REF!,MATCH($A$2,#REF!,0),0)</f>
        <v>#REF!</v>
      </c>
      <c r="D127" s="382" t="e">
        <f>-VLOOKUP($A127,#REF!,MATCH($A$2,#REF!,0)+1,0)</f>
        <v>#REF!</v>
      </c>
      <c r="E127" s="382">
        <f>-VLOOKUP($A127,'S_CONT_CF (MYFR)-dont use'!$1:$1048576,MATCH($A$2,'S_CONT_CF (MYFR)-dont use'!$7:$7,0),0)+Z127</f>
        <v>-23.411255269999899</v>
      </c>
      <c r="F127" s="382" t="e">
        <f>-VLOOKUP($A127,#REF!,MATCH($A$2,#REF!,0)+1,0)</f>
        <v>#REF!</v>
      </c>
      <c r="G127" s="3"/>
      <c r="H127" s="370"/>
      <c r="I127" s="370"/>
      <c r="J127" s="370"/>
      <c r="K127" s="370"/>
      <c r="L127" s="84"/>
      <c r="M127" s="217"/>
      <c r="N127" s="239"/>
      <c r="O127" s="230" t="e">
        <f t="shared" si="31"/>
        <v>#REF!</v>
      </c>
      <c r="Q127" s="252"/>
      <c r="S127" s="405"/>
      <c r="T127" s="405"/>
      <c r="U127" s="405"/>
      <c r="V127" s="405"/>
      <c r="X127" s="424"/>
      <c r="Y127" s="424"/>
      <c r="Z127" s="435"/>
      <c r="AA127" s="424"/>
    </row>
    <row r="128" spans="1:27" x14ac:dyDescent="0.25">
      <c r="A128" s="53" t="s">
        <v>177</v>
      </c>
      <c r="B128" s="297" t="s">
        <v>147</v>
      </c>
      <c r="C128" s="382" t="e">
        <f>-VLOOKUP($A128,#REF!,MATCH($A$2,#REF!,0),0)</f>
        <v>#REF!</v>
      </c>
      <c r="D128" s="382" t="e">
        <f>-VLOOKUP($A128,#REF!,MATCH($A$2,#REF!,0)+1,0)</f>
        <v>#REF!</v>
      </c>
      <c r="E128" s="382">
        <f>-VLOOKUP($A128,'S_CONT_CF (MYFR)-dont use'!$1:$1048576,MATCH($A$2,'S_CONT_CF (MYFR)-dont use'!$7:$7,0),0)</f>
        <v>4.7595000799999996</v>
      </c>
      <c r="F128" s="382" t="e">
        <f>-VLOOKUP($A128,#REF!,MATCH($A$2,#REF!,0)+1,0)</f>
        <v>#REF!</v>
      </c>
      <c r="G128" s="3"/>
      <c r="H128" s="370"/>
      <c r="I128" s="370"/>
      <c r="J128" s="370"/>
      <c r="K128" s="370"/>
      <c r="L128" s="101"/>
      <c r="M128" s="221"/>
      <c r="N128" s="239"/>
      <c r="O128" s="230" t="e">
        <f t="shared" si="31"/>
        <v>#REF!</v>
      </c>
      <c r="Q128" s="252"/>
      <c r="S128" s="405"/>
      <c r="T128" s="405"/>
      <c r="U128" s="405"/>
      <c r="V128" s="405"/>
      <c r="X128" s="424"/>
      <c r="Y128" s="424"/>
      <c r="Z128" s="424"/>
      <c r="AA128" s="424"/>
    </row>
    <row r="129" spans="1:27" x14ac:dyDescent="0.25">
      <c r="A129" s="53" t="s">
        <v>178</v>
      </c>
      <c r="B129" s="297" t="s">
        <v>148</v>
      </c>
      <c r="C129" s="382" t="e">
        <f>-VLOOKUP($A129,#REF!,MATCH($A$2,#REF!,0),0)</f>
        <v>#REF!</v>
      </c>
      <c r="D129" s="382" t="e">
        <f>-VLOOKUP($A129,#REF!,MATCH($A$2,#REF!,0)+1,0)</f>
        <v>#REF!</v>
      </c>
      <c r="E129" s="382">
        <f>-VLOOKUP($A129,'S_CONT_CF (MYFR)-dont use'!$1:$1048576,MATCH($A$2,'S_CONT_CF (MYFR)-dont use'!$7:$7,0),0)+Z129</f>
        <v>-13.385</v>
      </c>
      <c r="F129" s="382" t="e">
        <f>-VLOOKUP($A129,#REF!,MATCH($A$2,#REF!,0)+1,0)</f>
        <v>#REF!</v>
      </c>
      <c r="G129" s="3"/>
      <c r="H129" s="370"/>
      <c r="I129" s="370"/>
      <c r="J129" s="370"/>
      <c r="K129" s="370"/>
      <c r="L129" s="101"/>
      <c r="M129" s="221"/>
      <c r="N129" s="240"/>
      <c r="O129" s="230" t="e">
        <f t="shared" si="31"/>
        <v>#REF!</v>
      </c>
      <c r="Q129" s="252"/>
      <c r="S129" s="405"/>
      <c r="T129" s="405"/>
      <c r="U129" s="405"/>
      <c r="V129" s="405"/>
      <c r="X129" s="424"/>
      <c r="Y129" s="424"/>
      <c r="Z129" s="435"/>
      <c r="AA129" s="424"/>
    </row>
    <row r="130" spans="1:27" ht="15" customHeight="1" outlineLevel="1" x14ac:dyDescent="0.25">
      <c r="A130" s="53" t="s">
        <v>179</v>
      </c>
      <c r="B130" s="325" t="s">
        <v>149</v>
      </c>
      <c r="C130" s="382" t="e">
        <f>-VLOOKUP($A130,#REF!,MATCH($A$2,#REF!,0),0)</f>
        <v>#REF!</v>
      </c>
      <c r="D130" s="382" t="e">
        <f>-VLOOKUP($A130,#REF!,MATCH($A$2,#REF!,0)+1,0)</f>
        <v>#REF!</v>
      </c>
      <c r="E130" s="382">
        <f>-VLOOKUP($A130,'S_CONT_CF (MYFR)-dont use'!$1:$1048576,MATCH($A$2,'S_CONT_CF (MYFR)-dont use'!$7:$7,0),0)</f>
        <v>0</v>
      </c>
      <c r="F130" s="382" t="e">
        <f>-VLOOKUP($A130,#REF!,MATCH($A$2,#REF!,0)+1,0)</f>
        <v>#REF!</v>
      </c>
      <c r="G130" s="3"/>
      <c r="H130" s="370"/>
      <c r="I130" s="370"/>
      <c r="J130" s="370"/>
      <c r="K130" s="370"/>
      <c r="L130" s="101"/>
      <c r="M130" s="221"/>
      <c r="N130" s="240"/>
      <c r="O130" s="230" t="e">
        <f t="shared" si="31"/>
        <v>#REF!</v>
      </c>
      <c r="Q130" s="252"/>
      <c r="S130" s="405"/>
      <c r="T130" s="405"/>
      <c r="U130" s="405"/>
      <c r="V130" s="405"/>
      <c r="X130" s="424"/>
      <c r="Y130" s="424"/>
      <c r="Z130" s="424"/>
      <c r="AA130" s="424"/>
    </row>
    <row r="131" spans="1:27" x14ac:dyDescent="0.25">
      <c r="A131" s="53" t="s">
        <v>180</v>
      </c>
      <c r="B131" s="323" t="s">
        <v>150</v>
      </c>
      <c r="C131" s="324" t="e">
        <f t="shared" ref="C131" si="38">SUM(C126:C130)</f>
        <v>#REF!</v>
      </c>
      <c r="D131" s="324" t="e">
        <f t="shared" ref="D131" si="39">SUM(D126:D130)</f>
        <v>#REF!</v>
      </c>
      <c r="E131" s="324">
        <f t="shared" ref="E131" si="40">SUM(E126:E130)</f>
        <v>-34.407965679999897</v>
      </c>
      <c r="F131" s="324" t="e">
        <f t="shared" ref="F131" si="41">SUM(F126:F130)</f>
        <v>#REF!</v>
      </c>
      <c r="G131" s="3"/>
      <c r="H131" s="368" t="e">
        <f>-VLOOKUP($A131,#REF!,MATCH($A$2,#REF!,0),0)-C131</f>
        <v>#REF!</v>
      </c>
      <c r="I131" s="368" t="e">
        <f>-VLOOKUP($A131,#REF!,MATCH($A$2,#REF!,0)+1,0)-D131</f>
        <v>#REF!</v>
      </c>
      <c r="J131" s="368">
        <f>-VLOOKUP($A131,'S_CONT_CF (MYFR)-dont use'!$1:$1048576,MATCH($A$2,'S_CONT_CF (MYFR)-dont use'!$7:$7,0),0)-E131</f>
        <v>-9.9475983006414026E-14</v>
      </c>
      <c r="K131" s="368" t="e">
        <f>-VLOOKUP($A131,#REF!,MATCH($A$2,#REF!,0)+1,0)-F131</f>
        <v>#REF!</v>
      </c>
      <c r="L131" s="84"/>
      <c r="M131" s="225"/>
      <c r="N131" s="234"/>
      <c r="O131" s="230" t="e">
        <f t="shared" si="31"/>
        <v>#REF!</v>
      </c>
      <c r="Q131" s="252"/>
      <c r="S131" s="405"/>
      <c r="T131" s="405"/>
      <c r="U131" s="405"/>
      <c r="V131" s="405"/>
      <c r="X131" s="424"/>
      <c r="Y131" s="424"/>
      <c r="Z131" s="424"/>
      <c r="AA131" s="424"/>
    </row>
    <row r="132" spans="1:27" x14ac:dyDescent="0.25">
      <c r="B132" s="322" t="s">
        <v>151</v>
      </c>
      <c r="C132" s="382" t="s">
        <v>2</v>
      </c>
      <c r="D132" s="382" t="s">
        <v>2</v>
      </c>
      <c r="E132" s="382" t="s">
        <v>2</v>
      </c>
      <c r="F132" s="382" t="s">
        <v>2</v>
      </c>
      <c r="G132" s="3"/>
      <c r="H132" s="370"/>
      <c r="I132" s="370"/>
      <c r="J132" s="370"/>
      <c r="K132" s="370"/>
      <c r="L132" s="84"/>
      <c r="M132" s="238"/>
      <c r="N132" s="234"/>
      <c r="O132" s="230"/>
      <c r="Q132" s="252"/>
      <c r="S132" s="405"/>
      <c r="T132" s="405"/>
      <c r="U132" s="405"/>
      <c r="V132" s="405"/>
      <c r="X132" s="424"/>
      <c r="Y132" s="424"/>
      <c r="Z132" s="424"/>
      <c r="AA132" s="424"/>
    </row>
    <row r="133" spans="1:27" x14ac:dyDescent="0.25">
      <c r="A133" s="53" t="s">
        <v>181</v>
      </c>
      <c r="B133" s="296" t="s">
        <v>152</v>
      </c>
      <c r="C133" s="382" t="e">
        <f>-VLOOKUP($A133,#REF!,MATCH($A$2,#REF!,0),0)</f>
        <v>#REF!</v>
      </c>
      <c r="D133" s="382" t="e">
        <f>-VLOOKUP($A133,#REF!,MATCH($A$2,#REF!,0)+1,0)</f>
        <v>#REF!</v>
      </c>
      <c r="E133" s="382">
        <f>-VLOOKUP($A133,'S_CONT_CF (MYFR)-dont use'!$1:$1048576,MATCH($A$2,'S_CONT_CF (MYFR)-dont use'!$7:$7,0),0)+Z133+Z142</f>
        <v>5.2577720000000001</v>
      </c>
      <c r="F133" s="382" t="e">
        <f>-VLOOKUP($A133,#REF!,MATCH($A$2,#REF!,0)+1,0)</f>
        <v>#REF!</v>
      </c>
      <c r="G133" s="3"/>
      <c r="H133" s="370"/>
      <c r="I133" s="370"/>
      <c r="J133" s="370"/>
      <c r="K133" s="370"/>
      <c r="L133" s="84"/>
      <c r="M133" s="217"/>
      <c r="N133" s="234"/>
      <c r="O133" s="230" t="e">
        <f t="shared" si="31"/>
        <v>#REF!</v>
      </c>
      <c r="Q133" s="252"/>
      <c r="S133" s="405"/>
      <c r="T133" s="405"/>
      <c r="U133" s="405"/>
      <c r="V133" s="405"/>
      <c r="X133" s="424"/>
      <c r="Y133" s="424"/>
      <c r="Z133" s="435"/>
      <c r="AA133" s="424"/>
    </row>
    <row r="134" spans="1:27" x14ac:dyDescent="0.25">
      <c r="A134" s="53" t="s">
        <v>182</v>
      </c>
      <c r="B134" s="296" t="s">
        <v>153</v>
      </c>
      <c r="C134" s="382" t="e">
        <f>-VLOOKUP($A134,#REF!,MATCH($A$2,#REF!,0),0)</f>
        <v>#REF!</v>
      </c>
      <c r="D134" s="382" t="e">
        <f>-VLOOKUP($A134,#REF!,MATCH($A$2,#REF!,0)+1,0)</f>
        <v>#REF!</v>
      </c>
      <c r="E134" s="382">
        <f>-VLOOKUP($A134,'S_CONT_CF (MYFR)-dont use'!$1:$1048576,MATCH($A$2,'S_CONT_CF (MYFR)-dont use'!$7:$7,0),0)</f>
        <v>0</v>
      </c>
      <c r="F134" s="382" t="e">
        <f>-VLOOKUP($A134,#REF!,MATCH($A$2,#REF!,0)+1,0)</f>
        <v>#REF!</v>
      </c>
      <c r="G134" s="3"/>
      <c r="H134" s="370"/>
      <c r="I134" s="370"/>
      <c r="J134" s="370"/>
      <c r="K134" s="370"/>
      <c r="L134" s="84"/>
      <c r="M134" s="217"/>
      <c r="N134" s="234"/>
      <c r="O134" s="230" t="e">
        <f t="shared" si="31"/>
        <v>#REF!</v>
      </c>
      <c r="Q134" s="252"/>
      <c r="S134" s="405"/>
      <c r="T134" s="405"/>
      <c r="U134" s="405"/>
      <c r="V134" s="405"/>
      <c r="X134" s="424"/>
      <c r="Y134" s="424"/>
      <c r="Z134" s="424"/>
      <c r="AA134" s="424"/>
    </row>
    <row r="135" spans="1:27" x14ac:dyDescent="0.25">
      <c r="A135" s="53" t="s">
        <v>183</v>
      </c>
      <c r="B135" s="297" t="s">
        <v>154</v>
      </c>
      <c r="C135" s="382" t="e">
        <f>-VLOOKUP($A135,#REF!,MATCH($A$2,#REF!,0),0)</f>
        <v>#REF!</v>
      </c>
      <c r="D135" s="382" t="e">
        <f>-VLOOKUP($A135,#REF!,MATCH($A$2,#REF!,0)+1,0)</f>
        <v>#REF!</v>
      </c>
      <c r="E135" s="382">
        <f>-VLOOKUP($A135,'S_CONT_CF (MYFR)-dont use'!$1:$1048576,MATCH($A$2,'S_CONT_CF (MYFR)-dont use'!$7:$7,0),0)+Z135</f>
        <v>33.917095359999998</v>
      </c>
      <c r="F135" s="382" t="e">
        <f>-VLOOKUP($A135,#REF!,MATCH($A$2,#REF!,0)+1,0)</f>
        <v>#REF!</v>
      </c>
      <c r="G135" s="3"/>
      <c r="H135" s="370"/>
      <c r="I135" s="370"/>
      <c r="J135" s="370"/>
      <c r="K135" s="370"/>
      <c r="L135" s="84"/>
      <c r="M135" s="217"/>
      <c r="N135" s="234"/>
      <c r="O135" s="230" t="e">
        <f t="shared" si="31"/>
        <v>#REF!</v>
      </c>
      <c r="Q135" s="252"/>
      <c r="S135" s="405"/>
      <c r="T135" s="405"/>
      <c r="U135" s="405"/>
      <c r="V135" s="405"/>
      <c r="X135" s="424"/>
      <c r="Y135" s="424"/>
      <c r="Z135" s="435"/>
      <c r="AA135" s="424"/>
    </row>
    <row r="136" spans="1:27" ht="15" customHeight="1" outlineLevel="1" x14ac:dyDescent="0.25">
      <c r="A136" s="53" t="s">
        <v>184</v>
      </c>
      <c r="B136" s="297" t="s">
        <v>155</v>
      </c>
      <c r="C136" s="382" t="e">
        <f>-VLOOKUP($A136,#REF!,MATCH($A$2,#REF!,0),0)</f>
        <v>#REF!</v>
      </c>
      <c r="D136" s="382" t="e">
        <f>-VLOOKUP($A136,#REF!,MATCH($A$2,#REF!,0)+1,0)</f>
        <v>#REF!</v>
      </c>
      <c r="E136" s="382">
        <v>0</v>
      </c>
      <c r="F136" s="382" t="e">
        <f>-VLOOKUP($A136,#REF!,MATCH($A$2,#REF!,0)+1,0)</f>
        <v>#REF!</v>
      </c>
      <c r="G136" s="3"/>
      <c r="H136" s="370"/>
      <c r="I136" s="370"/>
      <c r="J136" s="370"/>
      <c r="K136" s="370"/>
      <c r="L136" s="100"/>
      <c r="M136" s="221"/>
      <c r="N136" s="239"/>
      <c r="O136" s="230" t="e">
        <f t="shared" si="31"/>
        <v>#REF!</v>
      </c>
      <c r="Q136" s="252"/>
      <c r="S136" s="405"/>
      <c r="T136" s="405"/>
      <c r="U136" s="405"/>
      <c r="V136" s="405"/>
      <c r="X136" s="424"/>
      <c r="Y136" s="424"/>
      <c r="Z136" s="424"/>
      <c r="AA136" s="424"/>
    </row>
    <row r="137" spans="1:27" ht="15.75" thickBot="1" x14ac:dyDescent="0.3">
      <c r="A137" s="53" t="s">
        <v>185</v>
      </c>
      <c r="B137" s="300" t="s">
        <v>156</v>
      </c>
      <c r="C137" s="301" t="e">
        <f t="shared" ref="C137:F137" si="42">SUM(C133:C136)</f>
        <v>#REF!</v>
      </c>
      <c r="D137" s="301" t="e">
        <f t="shared" si="42"/>
        <v>#REF!</v>
      </c>
      <c r="E137" s="301">
        <f t="shared" si="42"/>
        <v>39.17486736</v>
      </c>
      <c r="F137" s="301" t="e">
        <f t="shared" si="42"/>
        <v>#REF!</v>
      </c>
      <c r="G137" s="3"/>
      <c r="H137" s="374" t="e">
        <f>-VLOOKUP($A137,#REF!,MATCH($A$2,#REF!,0),0)-C137</f>
        <v>#REF!</v>
      </c>
      <c r="I137" s="374" t="e">
        <f>-VLOOKUP($A137,#REF!,MATCH($A$2,#REF!,0)+1,0)-D137</f>
        <v>#REF!</v>
      </c>
      <c r="J137" s="374">
        <f>-VLOOKUP($A137,'S_CONT_CF (MYFR)-dont use'!$1:$1048576,MATCH($A$2,'S_CONT_CF (MYFR)-dont use'!$7:$7,0),0)-E137</f>
        <v>0</v>
      </c>
      <c r="K137" s="374" t="e">
        <f>-VLOOKUP($A137,#REF!,MATCH($A$2,#REF!,0)+1,0)-F137</f>
        <v>#REF!</v>
      </c>
      <c r="L137" s="103"/>
      <c r="M137" s="241"/>
      <c r="N137" s="242"/>
      <c r="O137" s="230" t="e">
        <f t="shared" si="31"/>
        <v>#REF!</v>
      </c>
      <c r="Q137" s="252"/>
      <c r="S137" s="405"/>
      <c r="T137" s="405"/>
      <c r="U137" s="405"/>
      <c r="V137" s="405"/>
      <c r="X137" s="424"/>
      <c r="Y137" s="424"/>
      <c r="Z137" s="424"/>
      <c r="AA137" s="424"/>
    </row>
    <row r="138" spans="1:27" x14ac:dyDescent="0.25">
      <c r="A138" s="53" t="s">
        <v>186</v>
      </c>
      <c r="B138" s="322" t="s">
        <v>157</v>
      </c>
      <c r="C138" s="200" t="e">
        <f>C124+C131+C137</f>
        <v>#REF!</v>
      </c>
      <c r="D138" s="200" t="e">
        <f t="shared" ref="D138:F138" si="43">D124+D131+D137</f>
        <v>#REF!</v>
      </c>
      <c r="E138" s="383">
        <f t="shared" si="43"/>
        <v>-5.5545026200097141</v>
      </c>
      <c r="F138" s="200" t="e">
        <f t="shared" si="43"/>
        <v>#REF!</v>
      </c>
      <c r="G138" s="3"/>
      <c r="H138" s="375" t="e">
        <f>-VLOOKUP($A138,#REF!,MATCH($A$2,#REF!,0),0)-C138</f>
        <v>#REF!</v>
      </c>
      <c r="I138" s="153" t="e">
        <f>-VLOOKUP($A138,#REF!,MATCH($A$2,#REF!,0)+1,0)-D138</f>
        <v>#REF!</v>
      </c>
      <c r="J138" s="153" t="e">
        <f>-VLOOKUP($A138,#REF!,MATCH($A$2,#REF!,0)+2,0)-E138</f>
        <v>#REF!</v>
      </c>
      <c r="K138" s="153" t="e">
        <f>-VLOOKUP($A138,#REF!,MATCH($A$2,#REF!,0)+3,0)-F138</f>
        <v>#REF!</v>
      </c>
      <c r="L138" s="101"/>
      <c r="M138" s="225"/>
      <c r="N138" s="240"/>
      <c r="O138" s="230" t="e">
        <f t="shared" si="31"/>
        <v>#REF!</v>
      </c>
      <c r="Q138" s="252"/>
      <c r="S138" s="405"/>
      <c r="T138" s="405"/>
      <c r="U138" s="405"/>
      <c r="V138" s="405"/>
      <c r="X138" s="424"/>
      <c r="Y138" s="424"/>
      <c r="Z138" s="424"/>
      <c r="AA138" s="424"/>
    </row>
    <row r="139" spans="1:27" x14ac:dyDescent="0.25">
      <c r="A139" s="53" t="s">
        <v>187</v>
      </c>
      <c r="B139" s="325" t="s">
        <v>158</v>
      </c>
      <c r="C139" s="382" t="e">
        <f>VLOOKUP($A$139,#REF!,MATCH($A$2,#REF!,0),0)</f>
        <v>#REF!</v>
      </c>
      <c r="D139" s="382" t="e">
        <f>VLOOKUP($A$139,#REF!,MATCH($A$2,#REF!,0)+1,0)</f>
        <v>#REF!</v>
      </c>
      <c r="E139" s="382">
        <f>VLOOKUP($A$139,'S_CONT_CF (MYFR)-dont use'!$45:$47,MATCH($A$2,'S_CONT_CF (MYFR)-dont use'!$45:$45,0),0)</f>
        <v>43.973183450000001</v>
      </c>
      <c r="F139" s="382" t="e">
        <f>VLOOKUP($A$139,#REF!,MATCH($A$2,#REF!,0)+1,0)</f>
        <v>#REF!</v>
      </c>
      <c r="G139" s="3"/>
      <c r="H139" s="372" t="e">
        <f>-VLOOKUP($A139,#REF!,MATCH($A$2,#REF!,0),0)-C139</f>
        <v>#REF!</v>
      </c>
      <c r="I139" s="104"/>
      <c r="J139" s="104"/>
      <c r="K139" s="104"/>
      <c r="L139" s="84"/>
      <c r="M139" s="225"/>
      <c r="O139" s="230" t="e">
        <f t="shared" si="31"/>
        <v>#REF!</v>
      </c>
      <c r="Q139" s="252"/>
      <c r="S139" s="405"/>
      <c r="T139" s="405"/>
      <c r="U139" s="405"/>
      <c r="V139" s="405"/>
      <c r="X139" s="424"/>
      <c r="Y139" s="424"/>
      <c r="Z139" s="424"/>
      <c r="AA139" s="424"/>
    </row>
    <row r="140" spans="1:27" ht="15.75" thickBot="1" x14ac:dyDescent="0.3">
      <c r="A140" s="53" t="s">
        <v>187</v>
      </c>
      <c r="B140" s="415" t="s">
        <v>159</v>
      </c>
      <c r="C140" s="416" t="e">
        <f t="shared" ref="C140:F140" si="44">C138+C139</f>
        <v>#REF!</v>
      </c>
      <c r="D140" s="416" t="e">
        <f t="shared" si="44"/>
        <v>#REF!</v>
      </c>
      <c r="E140" s="290">
        <f t="shared" si="44"/>
        <v>38.418680829990286</v>
      </c>
      <c r="F140" s="416" t="e">
        <f t="shared" si="44"/>
        <v>#REF!</v>
      </c>
      <c r="G140" s="3"/>
      <c r="H140" s="374" t="e">
        <f>-VLOOKUP($A140,#REF!,MATCH($A$2,#REF!,0),0)-C140</f>
        <v>#REF!</v>
      </c>
      <c r="I140" s="137" t="e">
        <f>VLOOKUP($A$140,#REF!,MATCH($A$2,#REF!,0)+1,0)-D140</f>
        <v>#REF!</v>
      </c>
      <c r="J140" s="137" t="e">
        <f>VLOOKUP($A$140,#REF!,MATCH($A$2,#REF!,0)+2,0)-E140</f>
        <v>#REF!</v>
      </c>
      <c r="K140" s="137" t="e">
        <f>VLOOKUP($A$140,#REF!,MATCH($A$2,#REF!,0)+3,0)-F140</f>
        <v>#REF!</v>
      </c>
      <c r="L140" s="84"/>
      <c r="M140" s="225"/>
      <c r="O140" s="230" t="e">
        <f t="shared" si="31"/>
        <v>#REF!</v>
      </c>
      <c r="Q140" s="252"/>
      <c r="S140" s="405"/>
      <c r="T140" s="405"/>
      <c r="U140" s="405"/>
      <c r="V140" s="405"/>
      <c r="X140" s="424"/>
      <c r="Y140" s="424"/>
      <c r="Z140" s="424"/>
      <c r="AA140" s="424"/>
    </row>
    <row r="141" spans="1:27" x14ac:dyDescent="0.25">
      <c r="B141" s="260" t="s">
        <v>278</v>
      </c>
      <c r="C141" s="3"/>
      <c r="D141" s="3"/>
      <c r="E141" s="3"/>
      <c r="F141" s="3"/>
      <c r="G141" s="3"/>
      <c r="H141" s="84"/>
      <c r="I141" s="84"/>
      <c r="J141" s="84"/>
      <c r="K141" s="84"/>
      <c r="L141" s="84"/>
      <c r="M141" s="84"/>
      <c r="N141" s="84"/>
      <c r="O141" s="84"/>
    </row>
    <row r="142" spans="1:27" x14ac:dyDescent="0.25">
      <c r="B142" s="3"/>
      <c r="C142" s="3"/>
      <c r="D142" s="3"/>
      <c r="E142" s="3"/>
      <c r="F142" s="3"/>
      <c r="G142" s="3"/>
      <c r="H142" s="3"/>
      <c r="Z142" s="436"/>
    </row>
    <row r="143" spans="1:27" x14ac:dyDescent="0.25">
      <c r="B143" s="3"/>
      <c r="C143" s="3"/>
      <c r="D143" s="3"/>
      <c r="E143" s="3"/>
      <c r="F143" s="3"/>
      <c r="G143" s="3"/>
    </row>
    <row r="144" spans="1:27" x14ac:dyDescent="0.25">
      <c r="B144" s="554" t="s">
        <v>42</v>
      </c>
      <c r="C144" s="554"/>
      <c r="D144" s="554"/>
      <c r="E144" s="554"/>
      <c r="F144" s="554"/>
      <c r="I144" s="251"/>
      <c r="J144" s="251"/>
    </row>
    <row r="145" spans="1:19" x14ac:dyDescent="0.25">
      <c r="B145" s="171" t="s">
        <v>43</v>
      </c>
      <c r="C145" s="50"/>
      <c r="D145" s="50"/>
      <c r="E145" s="50"/>
      <c r="F145" s="50"/>
    </row>
    <row r="146" spans="1:19" x14ac:dyDescent="0.25">
      <c r="B146" s="9"/>
      <c r="C146" s="131"/>
      <c r="D146" s="131"/>
      <c r="E146" s="131"/>
      <c r="F146" s="131"/>
    </row>
    <row r="147" spans="1:19" x14ac:dyDescent="0.25">
      <c r="B147" s="9"/>
      <c r="C147" s="131"/>
      <c r="D147" s="131"/>
      <c r="E147" s="131"/>
      <c r="F147" s="131"/>
    </row>
    <row r="149" spans="1:19" x14ac:dyDescent="0.25">
      <c r="B149" s="252" t="s">
        <v>275</v>
      </c>
      <c r="C149" s="253" t="e">
        <f>C60-C140</f>
        <v>#REF!</v>
      </c>
      <c r="D149" s="335" t="e">
        <f t="shared" ref="D149:F149" si="45">D60-D140</f>
        <v>#REF!</v>
      </c>
      <c r="E149" s="253" t="e">
        <f t="shared" si="45"/>
        <v>#REF!</v>
      </c>
      <c r="F149" s="253" t="e">
        <f t="shared" si="45"/>
        <v>#REF!</v>
      </c>
    </row>
    <row r="152" spans="1:19" x14ac:dyDescent="0.25">
      <c r="B152" s="3"/>
      <c r="C152" s="3"/>
      <c r="D152" s="3"/>
      <c r="E152" s="3"/>
      <c r="F152" s="3"/>
      <c r="G152" s="3"/>
    </row>
    <row r="153" spans="1:19" x14ac:dyDescent="0.25">
      <c r="B153" s="3"/>
      <c r="C153" s="3"/>
      <c r="D153" s="3"/>
      <c r="E153" s="3"/>
      <c r="F153" s="3"/>
      <c r="G153" s="3"/>
      <c r="O153" s="48"/>
      <c r="P153" s="48"/>
      <c r="Q153" s="48"/>
      <c r="R153" s="48"/>
    </row>
    <row r="154" spans="1:19" x14ac:dyDescent="0.25">
      <c r="B154" s="132" t="s">
        <v>250</v>
      </c>
      <c r="C154" s="133"/>
      <c r="D154" s="134"/>
      <c r="E154" s="134"/>
      <c r="F154" s="135"/>
      <c r="G154" s="135"/>
      <c r="O154" s="48"/>
      <c r="P154" s="48"/>
      <c r="Q154" s="48"/>
      <c r="R154" s="48"/>
    </row>
    <row r="155" spans="1:19" ht="51.75" thickBot="1" x14ac:dyDescent="0.3">
      <c r="B155" s="558" t="s">
        <v>0</v>
      </c>
      <c r="C155" s="559"/>
      <c r="D155" s="559"/>
      <c r="E155" s="559"/>
      <c r="F155" s="559"/>
      <c r="G155" s="559"/>
      <c r="H155" s="3"/>
      <c r="I155" s="107" t="s">
        <v>106</v>
      </c>
      <c r="J155" s="105"/>
      <c r="K155" s="111" t="s">
        <v>205</v>
      </c>
      <c r="L155" s="118"/>
      <c r="M155" s="111" t="s">
        <v>206</v>
      </c>
      <c r="O155" s="261"/>
      <c r="P155" s="48"/>
      <c r="Q155" s="48"/>
      <c r="R155" s="48"/>
    </row>
    <row r="156" spans="1:19" ht="38.25" x14ac:dyDescent="0.25">
      <c r="B156" s="190" t="s">
        <v>2</v>
      </c>
      <c r="C156" s="106" t="s">
        <v>96</v>
      </c>
      <c r="D156" s="106" t="s">
        <v>199</v>
      </c>
      <c r="E156" s="106" t="s">
        <v>203</v>
      </c>
      <c r="F156" s="106" t="s">
        <v>314</v>
      </c>
      <c r="G156" s="191" t="s">
        <v>201</v>
      </c>
      <c r="H156" s="3"/>
      <c r="I156" s="108"/>
      <c r="J156" s="105"/>
      <c r="K156" s="112" t="s">
        <v>207</v>
      </c>
      <c r="L156" s="119"/>
      <c r="M156" s="123" t="s">
        <v>208</v>
      </c>
      <c r="O156" s="530" t="s">
        <v>96</v>
      </c>
      <c r="P156" s="421" t="s">
        <v>199</v>
      </c>
      <c r="Q156" s="421" t="s">
        <v>203</v>
      </c>
      <c r="R156" s="421" t="s">
        <v>200</v>
      </c>
      <c r="S156" s="531" t="s">
        <v>201</v>
      </c>
    </row>
    <row r="157" spans="1:19" x14ac:dyDescent="0.25">
      <c r="A157" s="53" t="s">
        <v>242</v>
      </c>
      <c r="B157" s="323" t="s">
        <v>324</v>
      </c>
      <c r="C157" s="332" t="e">
        <f>-VLOOKUP($A$157,#REF!,MATCH($A$2,#REF!, 0),0)</f>
        <v>#REF!</v>
      </c>
      <c r="D157" s="332" t="e">
        <f>-VLOOKUP($A$158,#REF!,MATCH($A$2,#REF!, 0),0)</f>
        <v>#REF!</v>
      </c>
      <c r="E157" s="332" t="e">
        <f>-VLOOKUP($A$159,#REF!,MATCH($A$2,#REF!, 0),0)</f>
        <v>#REF!</v>
      </c>
      <c r="F157" s="332" t="e">
        <f>-VLOOKUP($A$160,#REF!,MATCH($A$2,#REF!, 0),0)</f>
        <v>#REF!</v>
      </c>
      <c r="G157" s="332" t="e">
        <f>SUM(C157:F157)</f>
        <v>#REF!</v>
      </c>
      <c r="H157" s="3"/>
      <c r="I157" s="109"/>
      <c r="J157" s="110"/>
      <c r="K157" s="113"/>
      <c r="L157" s="120"/>
      <c r="M157" s="113"/>
      <c r="O157" s="405"/>
      <c r="P157" s="405"/>
      <c r="Q157" s="405"/>
      <c r="R157" s="405"/>
      <c r="S157" s="405"/>
    </row>
    <row r="158" spans="1:19" x14ac:dyDescent="0.25">
      <c r="A158" s="53" t="s">
        <v>243</v>
      </c>
      <c r="B158" s="297" t="s">
        <v>41</v>
      </c>
      <c r="C158" s="382" t="e">
        <f>-VLOOKUP($A157,#REF!,MATCH($A$2,#REF!, 0)+1,0)</f>
        <v>#REF!</v>
      </c>
      <c r="D158" s="382">
        <v>0</v>
      </c>
      <c r="E158" s="382" t="e">
        <f>-VLOOKUP($A159,#REF!,MATCH($A$2,#REF!, 0)+1,0)</f>
        <v>#REF!</v>
      </c>
      <c r="F158" s="382" t="e">
        <f>-VLOOKUP($A160,#REF!,MATCH($A$2,#REF!, 0)+1,0)</f>
        <v>#REF!</v>
      </c>
      <c r="G158" s="332" t="e">
        <f t="shared" ref="G158:G159" si="46">SUM(C158:F158)</f>
        <v>#REF!</v>
      </c>
      <c r="H158" s="3"/>
      <c r="I158" s="77"/>
      <c r="J158" s="110"/>
      <c r="K158" s="114" t="e">
        <f>G158-C41</f>
        <v>#REF!</v>
      </c>
      <c r="L158" s="121"/>
      <c r="M158" s="114"/>
      <c r="O158" s="405"/>
      <c r="P158" s="405"/>
      <c r="Q158" s="405"/>
      <c r="R158" s="405"/>
      <c r="S158" s="405"/>
    </row>
    <row r="159" spans="1:19" x14ac:dyDescent="0.25">
      <c r="A159" s="53" t="s">
        <v>244</v>
      </c>
      <c r="B159" s="297" t="s">
        <v>202</v>
      </c>
      <c r="C159" s="382">
        <v>0</v>
      </c>
      <c r="D159" s="382" t="e">
        <f>-VLOOKUP($A158,#REF!,MATCH($A$2,#REF!, 0)+1,0)</f>
        <v>#REF!</v>
      </c>
      <c r="E159" s="382">
        <v>0</v>
      </c>
      <c r="F159" s="382">
        <v>0</v>
      </c>
      <c r="G159" s="332" t="e">
        <f t="shared" si="46"/>
        <v>#REF!</v>
      </c>
      <c r="H159" s="3"/>
      <c r="I159" s="77"/>
      <c r="J159" s="110"/>
      <c r="K159" s="115"/>
      <c r="L159" s="121"/>
      <c r="M159" s="115"/>
      <c r="O159" s="405"/>
      <c r="P159" s="405"/>
      <c r="Q159" s="405"/>
      <c r="R159" s="405"/>
      <c r="S159" s="405"/>
    </row>
    <row r="160" spans="1:19" x14ac:dyDescent="0.25">
      <c r="A160" s="53" t="s">
        <v>245</v>
      </c>
      <c r="B160" s="323" t="s">
        <v>326</v>
      </c>
      <c r="C160" s="324" t="e">
        <f>SUM(C157:C159)</f>
        <v>#REF!</v>
      </c>
      <c r="D160" s="324" t="e">
        <f t="shared" ref="D160:F160" si="47">SUM(D157:D159)</f>
        <v>#REF!</v>
      </c>
      <c r="E160" s="324" t="e">
        <f t="shared" si="47"/>
        <v>#REF!</v>
      </c>
      <c r="F160" s="324" t="e">
        <f t="shared" si="47"/>
        <v>#REF!</v>
      </c>
      <c r="G160" s="324" t="e">
        <f t="shared" ref="G160" si="48">SUM(G157:G159)</f>
        <v>#REF!</v>
      </c>
      <c r="H160" s="3"/>
      <c r="I160" s="24" t="e">
        <f>-VLOOKUP($A$161,#REF!, MATCH($A$2,#REF!, 0)+2,0)-G160</f>
        <v>#REF!</v>
      </c>
      <c r="J160" s="110"/>
      <c r="K160" s="114"/>
      <c r="L160" s="121"/>
      <c r="M160" s="114" t="e">
        <f>G160-C86</f>
        <v>#REF!</v>
      </c>
      <c r="O160" s="405"/>
      <c r="P160" s="405"/>
      <c r="Q160" s="405"/>
      <c r="R160" s="405"/>
      <c r="S160" s="405"/>
    </row>
    <row r="161" spans="1:19" s="476" customFormat="1" x14ac:dyDescent="0.25">
      <c r="A161" s="476" t="s">
        <v>280</v>
      </c>
      <c r="B161" s="477" t="s">
        <v>41</v>
      </c>
      <c r="C161" s="478" t="e">
        <f>-VLOOKUP($A$157,#REF!,MATCH($A$2,#REF!, 0)+4,0)</f>
        <v>#REF!</v>
      </c>
      <c r="D161" s="478">
        <v>0</v>
      </c>
      <c r="E161" s="478" t="e">
        <f>-VLOOKUP($A$159,#REF!,MATCH($A$2,#REF!, 0)+4,0)</f>
        <v>#REF!</v>
      </c>
      <c r="F161" s="478" t="e">
        <f>-VLOOKUP($A$160,#REF!,MATCH($A$2,#REF!, 0)+4,0)</f>
        <v>#REF!</v>
      </c>
      <c r="G161" s="479" t="e">
        <f>SUM(C161:F161)</f>
        <v>#REF!</v>
      </c>
      <c r="I161" s="480"/>
      <c r="J161" s="481"/>
      <c r="K161" s="482" t="e">
        <f>G161-D41</f>
        <v>#REF!</v>
      </c>
      <c r="L161" s="482"/>
      <c r="M161" s="482"/>
      <c r="O161" s="483"/>
      <c r="P161" s="483"/>
      <c r="Q161" s="483"/>
      <c r="R161" s="483"/>
      <c r="S161" s="483"/>
    </row>
    <row r="162" spans="1:19" s="476" customFormat="1" x14ac:dyDescent="0.25">
      <c r="B162" s="477" t="s">
        <v>202</v>
      </c>
      <c r="C162" s="478">
        <v>0</v>
      </c>
      <c r="D162" s="478" t="e">
        <f>-VLOOKUP($A$158,#REF!,MATCH($A$2,#REF!, 0)+4,0)</f>
        <v>#REF!</v>
      </c>
      <c r="E162" s="478">
        <v>0</v>
      </c>
      <c r="F162" s="478">
        <v>0</v>
      </c>
      <c r="G162" s="479" t="e">
        <f>SUM(C162:F162)</f>
        <v>#REF!</v>
      </c>
      <c r="I162" s="480"/>
      <c r="J162" s="481"/>
      <c r="K162" s="484"/>
      <c r="L162" s="482"/>
      <c r="M162" s="484"/>
      <c r="O162" s="483"/>
      <c r="P162" s="483"/>
      <c r="Q162" s="483"/>
      <c r="R162" s="483"/>
      <c r="S162" s="483"/>
    </row>
    <row r="163" spans="1:19" s="476" customFormat="1" x14ac:dyDescent="0.25">
      <c r="B163" s="485" t="s">
        <v>322</v>
      </c>
      <c r="C163" s="486" t="e">
        <f>SUM(C161:C162)+C160</f>
        <v>#REF!</v>
      </c>
      <c r="D163" s="486" t="e">
        <f t="shared" ref="D163:F163" si="49">SUM(D161:D162)+D160</f>
        <v>#REF!</v>
      </c>
      <c r="E163" s="486" t="e">
        <f t="shared" si="49"/>
        <v>#REF!</v>
      </c>
      <c r="F163" s="486" t="e">
        <f t="shared" si="49"/>
        <v>#REF!</v>
      </c>
      <c r="G163" s="486" t="e">
        <f t="shared" ref="G163" si="50">SUM(G160:G162)</f>
        <v>#REF!</v>
      </c>
      <c r="I163" s="487" t="e">
        <f>-VLOOKUP($A$161,#REF!, MATCH($A$2,#REF!, 0)+5,0)-G163</f>
        <v>#REF!</v>
      </c>
      <c r="J163" s="481"/>
      <c r="K163" s="482"/>
      <c r="L163" s="482"/>
      <c r="M163" s="482" t="e">
        <f>G163-D86</f>
        <v>#REF!</v>
      </c>
      <c r="O163" s="483"/>
      <c r="P163" s="483"/>
      <c r="Q163" s="483"/>
      <c r="R163" s="483"/>
      <c r="S163" s="483"/>
    </row>
    <row r="164" spans="1:19" s="476" customFormat="1" x14ac:dyDescent="0.25">
      <c r="B164" s="477" t="s">
        <v>41</v>
      </c>
      <c r="C164" s="478">
        <f>-VLOOKUP($A$157,'S_CONT_SOCIE (PAST)-dont use'!$1:$1048576,MATCH($A$2,'S_CONT_SOCIE (PAST)-dont use'!7:7,0)+1,0)</f>
        <v>110.30049609</v>
      </c>
      <c r="D164" s="478">
        <v>0</v>
      </c>
      <c r="E164" s="478">
        <f>-VLOOKUP($A$159,'S_CONT_SOCIE (PAST)-dont use'!$1:$1048576,MATCH($A$2,'S_CONT_SOCIE (PAST)-dont use'!$7:$7,0)+1,0)</f>
        <v>-1.1385010499999999</v>
      </c>
      <c r="F164" s="478">
        <f>-VLOOKUP($A$160,'S_CONT_SOCIE (PAST)-dont use'!$1:$1048576,MATCH($A$2,'S_CONT_SOCIE (PAST)-dont use'!$7:$7,0)+1,0)</f>
        <v>-8.7286000000000002E-2</v>
      </c>
      <c r="G164" s="488">
        <f>SUM(C164:F164)</f>
        <v>109.07470903999999</v>
      </c>
      <c r="I164" s="480"/>
      <c r="J164" s="481"/>
      <c r="K164" s="482">
        <f>G164-E41</f>
        <v>-9.9475983006414026E-12</v>
      </c>
      <c r="L164" s="482"/>
      <c r="M164" s="482"/>
      <c r="O164" s="489"/>
      <c r="P164" s="489"/>
      <c r="Q164" s="489"/>
      <c r="R164" s="489"/>
      <c r="S164" s="489"/>
    </row>
    <row r="165" spans="1:19" s="476" customFormat="1" x14ac:dyDescent="0.25">
      <c r="B165" s="477" t="s">
        <v>202</v>
      </c>
      <c r="C165" s="478">
        <v>0</v>
      </c>
      <c r="D165" s="478">
        <f>-VLOOKUP($A$158,'S_CONT_SOCIE (PAST)-dont use'!$1:$1048576,MATCH($A$2,'S_CONT_SOCIE (PAST)-dont use'!$7:$7,0)+1,0)</f>
        <v>5.3921539999999997</v>
      </c>
      <c r="E165" s="478">
        <v>0</v>
      </c>
      <c r="F165" s="478">
        <v>0</v>
      </c>
      <c r="G165" s="479">
        <f>SUM(C165:F165)</f>
        <v>5.3921539999999997</v>
      </c>
      <c r="I165" s="480"/>
      <c r="J165" s="481"/>
      <c r="K165" s="484"/>
      <c r="L165" s="482"/>
      <c r="M165" s="484"/>
      <c r="O165" s="483"/>
      <c r="P165" s="483"/>
      <c r="Q165" s="483"/>
      <c r="R165" s="483"/>
      <c r="S165" s="483"/>
    </row>
    <row r="166" spans="1:19" s="476" customFormat="1" ht="15.75" thickBot="1" x14ac:dyDescent="0.3">
      <c r="B166" s="490" t="s">
        <v>321</v>
      </c>
      <c r="C166" s="491" t="e">
        <f>SUM(C160)+C164+C165</f>
        <v>#REF!</v>
      </c>
      <c r="D166" s="491" t="e">
        <f t="shared" ref="D166:F166" si="51">SUM(D160)+D164+D165</f>
        <v>#REF!</v>
      </c>
      <c r="E166" s="491" t="e">
        <f t="shared" si="51"/>
        <v>#REF!</v>
      </c>
      <c r="F166" s="491" t="e">
        <f t="shared" si="51"/>
        <v>#REF!</v>
      </c>
      <c r="G166" s="491" t="e">
        <f>SUM(G164:G165)+G160</f>
        <v>#REF!</v>
      </c>
      <c r="I166" s="487" t="e">
        <f>-VLOOKUP($A$161,#REF!, MATCH($A$2,#REF!, 0)+8,0)-G166</f>
        <v>#REF!</v>
      </c>
      <c r="J166" s="481"/>
      <c r="K166" s="492"/>
      <c r="L166" s="492"/>
      <c r="M166" s="482" t="e">
        <f>G166-E86</f>
        <v>#REF!</v>
      </c>
      <c r="O166" s="483"/>
      <c r="P166" s="483"/>
      <c r="Q166" s="483"/>
      <c r="R166" s="483"/>
      <c r="S166" s="483"/>
    </row>
    <row r="167" spans="1:19" ht="15" customHeight="1" outlineLevel="2" x14ac:dyDescent="0.25">
      <c r="B167" s="297" t="s">
        <v>41</v>
      </c>
      <c r="C167" s="382" t="e">
        <f>-VLOOKUP($A$157,#REF!,MATCH($A$2,#REF!, 0)+10,0)</f>
        <v>#REF!</v>
      </c>
      <c r="D167" s="382">
        <v>0</v>
      </c>
      <c r="E167" s="382" t="e">
        <f>-VLOOKUP($A$159,#REF!,MATCH($A$2,#REF!, 0)+10,0)</f>
        <v>#REF!</v>
      </c>
      <c r="F167" s="382" t="e">
        <f>-VLOOKUP($A$160,#REF!,MATCH($A$2,#REF!, 0)+10,0)</f>
        <v>#REF!</v>
      </c>
      <c r="G167" s="332" t="e">
        <f>SUM(C167:F167)</f>
        <v>#REF!</v>
      </c>
      <c r="H167" s="3"/>
      <c r="I167" s="67"/>
      <c r="J167" s="110"/>
      <c r="K167" s="114" t="e">
        <f>G167-F41</f>
        <v>#REF!</v>
      </c>
      <c r="L167" s="122"/>
      <c r="M167" s="116"/>
      <c r="O167" s="405"/>
      <c r="P167" s="405"/>
      <c r="Q167" s="405"/>
      <c r="R167" s="405"/>
      <c r="S167" s="405"/>
    </row>
    <row r="168" spans="1:19" ht="15" customHeight="1" outlineLevel="2" x14ac:dyDescent="0.25">
      <c r="B168" s="297" t="s">
        <v>202</v>
      </c>
      <c r="C168" s="333">
        <v>0</v>
      </c>
      <c r="D168" s="382" t="e">
        <f>-VLOOKUP($A$158,#REF!,MATCH($A$2,#REF!, 0)+10,0)</f>
        <v>#REF!</v>
      </c>
      <c r="E168" s="333">
        <v>0</v>
      </c>
      <c r="F168" s="333">
        <v>0</v>
      </c>
      <c r="G168" s="200" t="e">
        <f>SUM(C168:F168)</f>
        <v>#REF!</v>
      </c>
      <c r="H168" s="3"/>
      <c r="I168" s="67"/>
      <c r="J168" s="110"/>
      <c r="K168" s="115"/>
      <c r="L168" s="122"/>
      <c r="M168" s="115"/>
      <c r="O168" s="405"/>
      <c r="P168" s="405"/>
      <c r="Q168" s="405"/>
      <c r="R168" s="405"/>
      <c r="S168" s="405"/>
    </row>
    <row r="169" spans="1:19" ht="15.75" customHeight="1" outlineLevel="2" thickBot="1" x14ac:dyDescent="0.3">
      <c r="B169" s="300" t="s">
        <v>304</v>
      </c>
      <c r="C169" s="301" t="e">
        <f>SUM(C166:C168)</f>
        <v>#REF!</v>
      </c>
      <c r="D169" s="301" t="e">
        <f>SUM(D166:D168)</f>
        <v>#REF!</v>
      </c>
      <c r="E169" s="301" t="e">
        <f t="shared" ref="E169:G169" si="52">SUM(E166:E168)</f>
        <v>#REF!</v>
      </c>
      <c r="F169" s="301" t="e">
        <f t="shared" si="52"/>
        <v>#REF!</v>
      </c>
      <c r="G169" s="301" t="e">
        <f t="shared" si="52"/>
        <v>#REF!</v>
      </c>
      <c r="H169" s="3"/>
      <c r="I169" s="137" t="e">
        <f>-VLOOKUP($A$161,#REF!, MATCH($A$2,#REF!, 0)+11,0)-G169</f>
        <v>#REF!</v>
      </c>
      <c r="J169" s="110"/>
      <c r="K169" s="117"/>
      <c r="L169" s="122"/>
      <c r="M169" s="117" t="e">
        <f>G169-F86</f>
        <v>#REF!</v>
      </c>
      <c r="O169" s="405"/>
      <c r="P169" s="405"/>
      <c r="Q169" s="405"/>
      <c r="R169" s="405"/>
      <c r="S169" s="405"/>
    </row>
    <row r="170" spans="1:19" x14ac:dyDescent="0.25">
      <c r="B170" s="260" t="s">
        <v>278</v>
      </c>
      <c r="C170" s="3"/>
      <c r="D170" s="3"/>
      <c r="E170" s="3"/>
      <c r="F170" s="3"/>
      <c r="G170" s="3"/>
      <c r="H170" s="3"/>
    </row>
    <row r="171" spans="1:19" x14ac:dyDescent="0.25">
      <c r="B171" s="3"/>
      <c r="C171" s="3"/>
      <c r="D171" s="3"/>
      <c r="E171" s="3"/>
      <c r="F171" s="3"/>
      <c r="G171" s="3"/>
      <c r="H171" s="3"/>
    </row>
    <row r="172" spans="1:19" x14ac:dyDescent="0.25">
      <c r="B172" s="3"/>
      <c r="C172" s="3"/>
      <c r="D172" s="3"/>
      <c r="E172" s="3"/>
      <c r="F172" s="3"/>
      <c r="G172" s="3"/>
      <c r="H172" s="3"/>
    </row>
    <row r="173" spans="1:19" x14ac:dyDescent="0.25">
      <c r="B173" s="3"/>
      <c r="C173" s="3"/>
      <c r="D173" s="3"/>
      <c r="E173" s="3"/>
      <c r="F173" s="3"/>
      <c r="G173" s="3"/>
      <c r="H173" s="3"/>
    </row>
    <row r="174" spans="1:19" x14ac:dyDescent="0.25">
      <c r="B174" s="3"/>
      <c r="C174" s="3"/>
      <c r="D174" s="3"/>
      <c r="E174" s="3"/>
      <c r="F174" s="3"/>
      <c r="G174" s="3"/>
    </row>
    <row r="175" spans="1:19" x14ac:dyDescent="0.25">
      <c r="B175" s="3"/>
      <c r="C175" s="3"/>
      <c r="D175" s="3"/>
      <c r="E175" s="3"/>
      <c r="F175" s="3"/>
      <c r="G175" s="3"/>
    </row>
    <row r="176" spans="1:19" x14ac:dyDescent="0.25">
      <c r="B176" s="1" t="s">
        <v>251</v>
      </c>
      <c r="C176" s="133"/>
      <c r="D176" s="2"/>
      <c r="E176" s="2"/>
      <c r="F176" s="2"/>
      <c r="G176" s="3"/>
    </row>
    <row r="177" spans="1:25" x14ac:dyDescent="0.25">
      <c r="B177" s="2"/>
      <c r="C177" s="2"/>
      <c r="D177" s="2"/>
      <c r="E177" s="2"/>
      <c r="F177" s="2"/>
      <c r="G177" s="3"/>
      <c r="H177" s="4"/>
      <c r="I177" s="4"/>
      <c r="J177" s="4"/>
      <c r="K177" s="4"/>
      <c r="L177" s="4"/>
      <c r="M177" s="7" t="s">
        <v>104</v>
      </c>
      <c r="N177" s="4"/>
      <c r="O177" s="4"/>
    </row>
    <row r="178" spans="1:25" x14ac:dyDescent="0.25">
      <c r="B178" s="555" t="s">
        <v>105</v>
      </c>
      <c r="C178" s="555"/>
      <c r="D178" s="555"/>
      <c r="E178" s="555"/>
      <c r="F178" s="555"/>
      <c r="G178" s="3"/>
      <c r="H178" s="4"/>
      <c r="I178" s="4"/>
      <c r="J178" s="4"/>
      <c r="K178" s="4"/>
      <c r="L178" s="4"/>
      <c r="M178" s="7" t="s">
        <v>334</v>
      </c>
      <c r="N178" s="4"/>
      <c r="O178" s="9" t="s">
        <v>107</v>
      </c>
    </row>
    <row r="179" spans="1:25" ht="15" customHeight="1" x14ac:dyDescent="0.25">
      <c r="B179" s="552" t="s">
        <v>0</v>
      </c>
      <c r="C179" s="552"/>
      <c r="D179" s="552"/>
      <c r="E179" s="552"/>
      <c r="F179" s="552"/>
      <c r="G179" s="3"/>
      <c r="H179" s="37" t="s">
        <v>106</v>
      </c>
      <c r="I179" s="42"/>
      <c r="J179" s="42"/>
      <c r="K179" s="55"/>
      <c r="L179" s="4"/>
      <c r="M179" s="127"/>
      <c r="N179" s="4"/>
      <c r="O179" s="171" t="s">
        <v>1</v>
      </c>
      <c r="Q179" s="578" t="s">
        <v>312</v>
      </c>
      <c r="R179" s="579"/>
      <c r="S179" s="579"/>
      <c r="T179" s="580"/>
      <c r="V179" s="569" t="s">
        <v>313</v>
      </c>
      <c r="W179" s="570"/>
      <c r="X179" s="570"/>
      <c r="Y179" s="571"/>
    </row>
    <row r="180" spans="1:25" x14ac:dyDescent="0.25">
      <c r="B180" s="172" t="s">
        <v>2</v>
      </c>
      <c r="C180" s="394" t="s">
        <v>323</v>
      </c>
      <c r="D180" s="394" t="s">
        <v>330</v>
      </c>
      <c r="E180" s="394" t="s">
        <v>330</v>
      </c>
      <c r="F180" s="394" t="s">
        <v>333</v>
      </c>
      <c r="G180" s="337"/>
      <c r="H180" s="338" t="s">
        <v>323</v>
      </c>
      <c r="I180" s="338" t="s">
        <v>330</v>
      </c>
      <c r="J180" s="338" t="s">
        <v>330</v>
      </c>
      <c r="K180" s="338" t="s">
        <v>333</v>
      </c>
      <c r="L180" s="339"/>
      <c r="M180" s="340" t="s">
        <v>330</v>
      </c>
      <c r="N180" s="341"/>
      <c r="O180" s="342" t="s">
        <v>335</v>
      </c>
      <c r="Q180" s="528" t="s">
        <v>323</v>
      </c>
      <c r="R180" s="403" t="s">
        <v>330</v>
      </c>
      <c r="S180" s="403" t="s">
        <v>330</v>
      </c>
      <c r="T180" s="406" t="s">
        <v>333</v>
      </c>
      <c r="V180" s="426" t="s">
        <v>323</v>
      </c>
      <c r="W180" s="422" t="s">
        <v>330</v>
      </c>
      <c r="X180" s="422" t="s">
        <v>330</v>
      </c>
      <c r="Y180" s="427" t="s">
        <v>333</v>
      </c>
    </row>
    <row r="181" spans="1:25" x14ac:dyDescent="0.25">
      <c r="B181" s="174" t="s">
        <v>2</v>
      </c>
      <c r="C181" s="395" t="s">
        <v>295</v>
      </c>
      <c r="D181" s="395" t="s">
        <v>296</v>
      </c>
      <c r="E181" s="395" t="s">
        <v>297</v>
      </c>
      <c r="F181" s="395" t="s">
        <v>296</v>
      </c>
      <c r="G181" s="337"/>
      <c r="H181" s="338" t="s">
        <v>6</v>
      </c>
      <c r="I181" s="338" t="s">
        <v>7</v>
      </c>
      <c r="J181" s="338" t="s">
        <v>8</v>
      </c>
      <c r="K181" s="338" t="s">
        <v>7</v>
      </c>
      <c r="L181" s="339"/>
      <c r="M181" s="343" t="s">
        <v>7</v>
      </c>
      <c r="N181" s="344"/>
      <c r="O181" s="345" t="s">
        <v>7</v>
      </c>
      <c r="Q181" s="407" t="s">
        <v>295</v>
      </c>
      <c r="R181" s="404" t="s">
        <v>296</v>
      </c>
      <c r="S181" s="404" t="s">
        <v>297</v>
      </c>
      <c r="T181" s="408" t="s">
        <v>296</v>
      </c>
      <c r="V181" s="428" t="s">
        <v>295</v>
      </c>
      <c r="W181" s="423" t="s">
        <v>296</v>
      </c>
      <c r="X181" s="423" t="s">
        <v>297</v>
      </c>
      <c r="Y181" s="429" t="s">
        <v>296</v>
      </c>
    </row>
    <row r="182" spans="1:25" ht="15" customHeight="1" x14ac:dyDescent="0.25">
      <c r="B182" s="295" t="s">
        <v>209</v>
      </c>
      <c r="C182" s="199" t="s">
        <v>2</v>
      </c>
      <c r="D182" s="199" t="s">
        <v>2</v>
      </c>
      <c r="E182" s="199" t="s">
        <v>2</v>
      </c>
      <c r="F182" s="199" t="s">
        <v>2</v>
      </c>
      <c r="G182" s="3"/>
      <c r="H182" s="20"/>
      <c r="I182" s="20"/>
      <c r="J182" s="20"/>
      <c r="K182" s="20"/>
      <c r="L182" s="4"/>
      <c r="M182" s="99"/>
      <c r="N182" s="4"/>
      <c r="O182" s="65"/>
      <c r="Q182" s="560" t="s">
        <v>299</v>
      </c>
      <c r="R182" s="561"/>
      <c r="S182" s="561"/>
      <c r="T182" s="562"/>
      <c r="V182" s="572" t="s">
        <v>299</v>
      </c>
      <c r="W182" s="573"/>
      <c r="X182" s="573"/>
      <c r="Y182" s="574"/>
    </row>
    <row r="183" spans="1:25" ht="15" customHeight="1" outlineLevel="1" x14ac:dyDescent="0.25">
      <c r="A183" s="53" t="s">
        <v>44</v>
      </c>
      <c r="B183" s="296" t="s">
        <v>210</v>
      </c>
      <c r="C183" s="382" t="e">
        <f>-VLOOKUP($A183,#REF!,MATCH($A$4,#REF!,0),0)</f>
        <v>#REF!</v>
      </c>
      <c r="D183" s="382" t="e">
        <f>-VLOOKUP($A183,#REF!,MATCH($A$4,#REF!,0)+1,0)</f>
        <v>#REF!</v>
      </c>
      <c r="E183" s="382" t="e">
        <f>-VLOOKUP($A183,#REF!,MATCH($A$4,#REF!,0),0)</f>
        <v>#REF!</v>
      </c>
      <c r="F183" s="382" t="e">
        <f>-VLOOKUP($A183,#REF!,MATCH($A$4,#REF!,0)+1,0)</f>
        <v>#REF!</v>
      </c>
      <c r="G183" s="3"/>
      <c r="H183" s="77"/>
      <c r="I183" s="77"/>
      <c r="J183" s="77"/>
      <c r="K183" s="77"/>
      <c r="L183" s="4"/>
      <c r="M183" s="21">
        <v>0</v>
      </c>
      <c r="N183" s="4"/>
      <c r="O183" s="22" t="e">
        <f t="shared" ref="O183:O190" si="53">D183-M183</f>
        <v>#REF!</v>
      </c>
      <c r="Q183" s="563"/>
      <c r="R183" s="564"/>
      <c r="S183" s="564"/>
      <c r="T183" s="565"/>
      <c r="V183" s="575"/>
      <c r="W183" s="576"/>
      <c r="X183" s="576"/>
      <c r="Y183" s="577"/>
    </row>
    <row r="184" spans="1:25" ht="15" customHeight="1" outlineLevel="1" x14ac:dyDescent="0.25">
      <c r="A184" s="53" t="s">
        <v>45</v>
      </c>
      <c r="B184" s="297" t="s">
        <v>211</v>
      </c>
      <c r="C184" s="382" t="e">
        <f>-VLOOKUP($A184,#REF!,MATCH($A$4,#REF!,0),0)</f>
        <v>#REF!</v>
      </c>
      <c r="D184" s="382" t="e">
        <f>-VLOOKUP($A184,#REF!,MATCH($A$4,#REF!,0)+1,0)</f>
        <v>#REF!</v>
      </c>
      <c r="E184" s="382" t="e">
        <f>-VLOOKUP($A184,#REF!,MATCH($A$4,#REF!,0),0)</f>
        <v>#REF!</v>
      </c>
      <c r="F184" s="382" t="e">
        <f>-VLOOKUP($A184,#REF!,MATCH($A$4,#REF!,0)+1,0)</f>
        <v>#REF!</v>
      </c>
      <c r="G184" s="3"/>
      <c r="H184" s="77"/>
      <c r="I184" s="77"/>
      <c r="J184" s="77"/>
      <c r="K184" s="77"/>
      <c r="L184" s="4"/>
      <c r="M184" s="21">
        <v>0</v>
      </c>
      <c r="N184" s="4"/>
      <c r="O184" s="22" t="e">
        <f t="shared" si="53"/>
        <v>#REF!</v>
      </c>
      <c r="Q184" s="405"/>
      <c r="R184" s="405"/>
      <c r="S184" s="405"/>
      <c r="T184" s="405"/>
      <c r="V184" s="424"/>
      <c r="W184" s="424"/>
      <c r="X184" s="424"/>
      <c r="Y184" s="424"/>
    </row>
    <row r="185" spans="1:25" ht="15" customHeight="1" outlineLevel="1" x14ac:dyDescent="0.25">
      <c r="A185" s="53" t="s">
        <v>49</v>
      </c>
      <c r="B185" s="297" t="s">
        <v>16</v>
      </c>
      <c r="C185" s="382" t="e">
        <f>-VLOOKUP($A185,#REF!,MATCH($A$4,#REF!,0),0)</f>
        <v>#REF!</v>
      </c>
      <c r="D185" s="382" t="e">
        <f>-VLOOKUP($A185,#REF!,MATCH($A$4,#REF!,0)+1,0)</f>
        <v>#REF!</v>
      </c>
      <c r="E185" s="382" t="e">
        <f>-VLOOKUP($A185,#REF!,MATCH($A$4,#REF!,0),0)</f>
        <v>#REF!</v>
      </c>
      <c r="F185" s="382" t="e">
        <f>-VLOOKUP($A185,#REF!,MATCH($A$4,#REF!,0)+1,0)</f>
        <v>#REF!</v>
      </c>
      <c r="G185" s="3"/>
      <c r="H185" s="77"/>
      <c r="I185" s="77"/>
      <c r="J185" s="77"/>
      <c r="K185" s="77"/>
      <c r="L185" s="4"/>
      <c r="M185" s="21">
        <v>0</v>
      </c>
      <c r="N185" s="4"/>
      <c r="O185" s="22" t="e">
        <f t="shared" si="53"/>
        <v>#REF!</v>
      </c>
      <c r="Q185" s="405"/>
      <c r="R185" s="405"/>
      <c r="S185" s="405"/>
      <c r="T185" s="405"/>
      <c r="V185" s="424"/>
      <c r="W185" s="424"/>
      <c r="X185" s="424"/>
      <c r="Y185" s="424"/>
    </row>
    <row r="186" spans="1:25" x14ac:dyDescent="0.25">
      <c r="A186" s="53" t="s">
        <v>47</v>
      </c>
      <c r="B186" s="297" t="s">
        <v>14</v>
      </c>
      <c r="C186" s="382" t="e">
        <f>-VLOOKUP($A186,#REF!,MATCH($A$4,#REF!,0),0)</f>
        <v>#REF!</v>
      </c>
      <c r="D186" s="382" t="e">
        <f>-VLOOKUP($A186,#REF!,MATCH($A$4,#REF!,0)+1,0)</f>
        <v>#REF!</v>
      </c>
      <c r="E186" s="384">
        <f>-VLOOKUP($A186,'S_CONT_OS (MYFR)-dont use'!$1:$1048576,MATCH($A$4,'S_CONT_OS (MYFR)-dont use'!$7:$7,0),0)</f>
        <v>13.601461240000001</v>
      </c>
      <c r="F186" s="384" t="e">
        <f>-VLOOKUP($A186,#REF!,MATCH($A$4,#REF!,0)+1,0)</f>
        <v>#REF!</v>
      </c>
      <c r="G186" s="3"/>
      <c r="H186" s="77"/>
      <c r="I186" s="77"/>
      <c r="J186" s="77"/>
      <c r="K186" s="77"/>
      <c r="L186" s="4"/>
      <c r="M186" s="217"/>
      <c r="N186" s="244"/>
      <c r="O186" s="248" t="e">
        <f t="shared" si="53"/>
        <v>#REF!</v>
      </c>
      <c r="Q186" s="405"/>
      <c r="R186" s="405"/>
      <c r="S186" s="405"/>
      <c r="T186" s="405"/>
      <c r="V186" s="424"/>
      <c r="W186" s="424"/>
      <c r="X186" s="424"/>
      <c r="Y186" s="424"/>
    </row>
    <row r="187" spans="1:25" x14ac:dyDescent="0.25">
      <c r="A187" s="53" t="s">
        <v>48</v>
      </c>
      <c r="B187" s="297" t="s">
        <v>15</v>
      </c>
      <c r="C187" s="382" t="e">
        <f>-VLOOKUP($A187,#REF!,MATCH($A$4,#REF!,0),0)</f>
        <v>#REF!</v>
      </c>
      <c r="D187" s="382" t="e">
        <f>-VLOOKUP($A187,#REF!,MATCH($A$4,#REF!,0)+1,0)</f>
        <v>#REF!</v>
      </c>
      <c r="E187" s="384">
        <f>-VLOOKUP($A187,'S_CONT_OS (MYFR)-dont use'!$1:$1048576,MATCH($A$4,'S_CONT_OS (MYFR)-dont use'!$7:$7,0),0)</f>
        <v>1.0693853600000001</v>
      </c>
      <c r="F187" s="384" t="e">
        <f>-VLOOKUP($A187,#REF!,MATCH($A$4,#REF!,0)+1,0)</f>
        <v>#REF!</v>
      </c>
      <c r="G187" s="3"/>
      <c r="H187" s="77"/>
      <c r="I187" s="77"/>
      <c r="J187" s="77"/>
      <c r="K187" s="77"/>
      <c r="L187" s="4"/>
      <c r="M187" s="217"/>
      <c r="N187" s="244"/>
      <c r="O187" s="248" t="e">
        <f t="shared" si="53"/>
        <v>#REF!</v>
      </c>
      <c r="Q187" s="405"/>
      <c r="R187" s="405"/>
      <c r="S187" s="405"/>
      <c r="T187" s="405"/>
      <c r="V187" s="424"/>
      <c r="W187" s="424"/>
      <c r="X187" s="424"/>
      <c r="Y187" s="424"/>
    </row>
    <row r="188" spans="1:25" ht="15" customHeight="1" outlineLevel="1" x14ac:dyDescent="0.25">
      <c r="A188" s="53" t="s">
        <v>46</v>
      </c>
      <c r="B188" s="296" t="s">
        <v>13</v>
      </c>
      <c r="C188" s="382" t="e">
        <f>-VLOOKUP($A188,#REF!,MATCH($A$4,#REF!,0),0)</f>
        <v>#REF!</v>
      </c>
      <c r="D188" s="382" t="e">
        <f>-VLOOKUP($A188,#REF!,MATCH($A$4,#REF!,0)+1,0)</f>
        <v>#REF!</v>
      </c>
      <c r="E188" s="384">
        <f>-VLOOKUP($A188,'S_CONT_OS (MYFR)-dont use'!$1:$1048576,MATCH($A$4,'S_CONT_OS (MYFR)-dont use'!$7:$7,0),0)</f>
        <v>0</v>
      </c>
      <c r="F188" s="384" t="e">
        <f>-VLOOKUP($A188,#REF!,MATCH($A$4,#REF!,0)+1,0)</f>
        <v>#REF!</v>
      </c>
      <c r="G188" s="3"/>
      <c r="H188" s="77"/>
      <c r="I188" s="77"/>
      <c r="J188" s="77"/>
      <c r="K188" s="77"/>
      <c r="L188" s="4"/>
      <c r="M188" s="217"/>
      <c r="N188" s="244"/>
      <c r="O188" s="248" t="e">
        <f t="shared" si="53"/>
        <v>#REF!</v>
      </c>
      <c r="Q188" s="405"/>
      <c r="R188" s="405"/>
      <c r="S188" s="405"/>
      <c r="T188" s="405"/>
      <c r="V188" s="424"/>
      <c r="W188" s="424"/>
      <c r="X188" s="424"/>
      <c r="Y188" s="424"/>
    </row>
    <row r="189" spans="1:25" x14ac:dyDescent="0.25">
      <c r="A189" s="53" t="s">
        <v>50</v>
      </c>
      <c r="B189" s="297" t="s">
        <v>17</v>
      </c>
      <c r="C189" s="382" t="e">
        <f>-VLOOKUP($A189,#REF!,MATCH($A$4,#REF!,0),0)</f>
        <v>#REF!</v>
      </c>
      <c r="D189" s="382" t="e">
        <f>-VLOOKUP($A189,#REF!,MATCH($A$4,#REF!,0)+1,0)</f>
        <v>#REF!</v>
      </c>
      <c r="E189" s="384">
        <f>-VLOOKUP($A189,'S_CONT_OS (MYFR)-dont use'!$1:$1048576,MATCH($A$4,'S_CONT_OS (MYFR)-dont use'!$7:$7,0),0)</f>
        <v>1.0275670299999999</v>
      </c>
      <c r="F189" s="384" t="e">
        <f>-VLOOKUP($A189,#REF!,MATCH($A$4,#REF!,0)+1,0)</f>
        <v>#REF!</v>
      </c>
      <c r="G189" s="3"/>
      <c r="H189" s="77"/>
      <c r="I189" s="77"/>
      <c r="J189" s="77"/>
      <c r="K189" s="77"/>
      <c r="L189" s="4"/>
      <c r="M189" s="217"/>
      <c r="N189" s="244"/>
      <c r="O189" s="248" t="e">
        <f t="shared" si="53"/>
        <v>#REF!</v>
      </c>
      <c r="Q189" s="405"/>
      <c r="R189" s="405"/>
      <c r="S189" s="405"/>
      <c r="T189" s="405"/>
      <c r="V189" s="424"/>
      <c r="W189" s="424"/>
      <c r="X189" s="424"/>
      <c r="Y189" s="424"/>
    </row>
    <row r="190" spans="1:25" x14ac:dyDescent="0.25">
      <c r="A190" s="53" t="s">
        <v>51</v>
      </c>
      <c r="B190" s="298" t="s">
        <v>237</v>
      </c>
      <c r="C190" s="387" t="e">
        <f>SUM(C183:C189)</f>
        <v>#REF!</v>
      </c>
      <c r="D190" s="387" t="e">
        <f t="shared" ref="D190:F190" si="54">SUM(D183:D189)</f>
        <v>#REF!</v>
      </c>
      <c r="E190" s="386" t="e">
        <f t="shared" si="54"/>
        <v>#REF!</v>
      </c>
      <c r="F190" s="386" t="e">
        <f t="shared" si="54"/>
        <v>#REF!</v>
      </c>
      <c r="G190" s="3"/>
      <c r="H190" s="136" t="e">
        <f>-VLOOKUP($A190,#REF!,MATCH($A$4,#REF!,0),0)-C190</f>
        <v>#REF!</v>
      </c>
      <c r="I190" s="136" t="e">
        <f>-VLOOKUP($A190,#REF!,MATCH($A$4,#REF!,0)+1,0)-D190</f>
        <v>#REF!</v>
      </c>
      <c r="J190" s="373" t="e">
        <f>-VLOOKUP($A190,'S_CONT_OS (MYFR)-dont use'!$1:$1048576,MATCH($A$4,'S_CONT_OS (MYFR)-dont use'!$7:$7,0),0)-E190</f>
        <v>#REF!</v>
      </c>
      <c r="K190" s="136" t="e">
        <f>-VLOOKUP($A190,#REF!,MATCH($A$4,#REF!,0)+1,0)-F190</f>
        <v>#REF!</v>
      </c>
      <c r="L190" s="4"/>
      <c r="M190" s="222"/>
      <c r="N190" s="244"/>
      <c r="O190" s="248" t="e">
        <f t="shared" si="53"/>
        <v>#REF!</v>
      </c>
      <c r="Q190" s="405"/>
      <c r="R190" s="405"/>
      <c r="S190" s="405"/>
      <c r="T190" s="405"/>
      <c r="V190" s="424"/>
      <c r="W190" s="424"/>
      <c r="X190" s="424"/>
      <c r="Y190" s="424"/>
    </row>
    <row r="191" spans="1:25" ht="10.35" customHeight="1" x14ac:dyDescent="0.25">
      <c r="B191" s="297" t="s">
        <v>2</v>
      </c>
      <c r="C191" s="297" t="s">
        <v>2</v>
      </c>
      <c r="D191" s="297" t="s">
        <v>2</v>
      </c>
      <c r="E191" s="278" t="s">
        <v>2</v>
      </c>
      <c r="F191" s="278" t="s">
        <v>2</v>
      </c>
      <c r="G191" s="3"/>
      <c r="H191" s="67"/>
      <c r="I191" s="67"/>
      <c r="J191" s="369"/>
      <c r="K191" s="67"/>
      <c r="L191" s="4"/>
      <c r="M191" s="217"/>
      <c r="N191" s="244"/>
      <c r="O191" s="248"/>
      <c r="Q191" s="405"/>
      <c r="R191" s="405"/>
      <c r="S191" s="405"/>
      <c r="T191" s="405"/>
      <c r="V191" s="424"/>
      <c r="W191" s="424"/>
      <c r="X191" s="424"/>
      <c r="Y191" s="424"/>
    </row>
    <row r="192" spans="1:25" x14ac:dyDescent="0.25">
      <c r="B192" s="295" t="s">
        <v>238</v>
      </c>
      <c r="C192" s="382" t="s">
        <v>2</v>
      </c>
      <c r="D192" s="382" t="s">
        <v>2</v>
      </c>
      <c r="E192" s="384" t="s">
        <v>2</v>
      </c>
      <c r="F192" s="384" t="s">
        <v>2</v>
      </c>
      <c r="G192" s="3"/>
      <c r="H192" s="67"/>
      <c r="I192" s="67"/>
      <c r="J192" s="369"/>
      <c r="K192" s="67"/>
      <c r="L192" s="4"/>
      <c r="M192" s="217"/>
      <c r="N192" s="244"/>
      <c r="O192" s="248"/>
      <c r="Q192" s="405"/>
      <c r="R192" s="405"/>
      <c r="S192" s="405"/>
      <c r="T192" s="405"/>
      <c r="V192" s="424"/>
      <c r="W192" s="424"/>
      <c r="X192" s="424"/>
      <c r="Y192" s="424"/>
    </row>
    <row r="193" spans="1:25" x14ac:dyDescent="0.25">
      <c r="A193" s="53" t="s">
        <v>55</v>
      </c>
      <c r="B193" s="297" t="s">
        <v>239</v>
      </c>
      <c r="C193" s="382" t="e">
        <f>VLOOKUP($A193,#REF!,MATCH($A$4,#REF!,0),0)+C194</f>
        <v>#REF!</v>
      </c>
      <c r="D193" s="382" t="e">
        <f>VLOOKUP($A193,#REF!,MATCH($A$4,#REF!,0)+1,0)+D194</f>
        <v>#REF!</v>
      </c>
      <c r="E193" s="384">
        <f>VLOOKUP($A193,'S_CONT_OS (MYFR)-dont use'!$1:$1048576,MATCH($A$4,'S_CONT_OS (MYFR)-dont use'!$7:$7,0),0)+E194</f>
        <v>0.44620079000000001</v>
      </c>
      <c r="F193" s="384" t="e">
        <f>VLOOKUP($A193,#REF!,MATCH($A$4,#REF!,0)+1,0)+F195</f>
        <v>#REF!</v>
      </c>
      <c r="G193" s="3"/>
      <c r="H193" s="67"/>
      <c r="I193" s="67"/>
      <c r="J193" s="369"/>
      <c r="K193" s="67"/>
      <c r="L193" s="4"/>
      <c r="M193" s="217"/>
      <c r="N193" s="244"/>
      <c r="O193" s="248" t="e">
        <f>D193-M193</f>
        <v>#REF!</v>
      </c>
      <c r="Q193" s="405"/>
      <c r="R193" s="405"/>
      <c r="S193" s="405"/>
      <c r="T193" s="405"/>
      <c r="V193" s="424"/>
      <c r="W193" s="424"/>
      <c r="X193" s="424"/>
      <c r="Y193" s="424"/>
    </row>
    <row r="194" spans="1:25" ht="15" customHeight="1" outlineLevel="2" x14ac:dyDescent="0.25">
      <c r="A194" s="53" t="s">
        <v>52</v>
      </c>
      <c r="B194" s="297" t="s">
        <v>20</v>
      </c>
      <c r="C194" s="382" t="e">
        <f>VLOOKUP($A194,#REF!,MATCH($A$4,#REF!,0),0)</f>
        <v>#REF!</v>
      </c>
      <c r="D194" s="382" t="e">
        <f>VLOOKUP($A194,#REF!,MATCH($A$4,#REF!,0)+1,0)</f>
        <v>#REF!</v>
      </c>
      <c r="E194" s="384">
        <f>VLOOKUP($A194,'S_CONT_OS (MYFR)-dont use'!$1:$1048576,MATCH($A$4,'S_CONT_OS (MYFR)-dont use'!$7:$7,0),0)</f>
        <v>0</v>
      </c>
      <c r="F194" s="384" t="e">
        <f>VLOOKUP($A194,#REF!,MATCH($A$4,#REF!,0)+1,0)</f>
        <v>#REF!</v>
      </c>
      <c r="G194" s="3"/>
      <c r="H194" s="67"/>
      <c r="I194" s="67"/>
      <c r="J194" s="369"/>
      <c r="K194" s="67"/>
      <c r="L194" s="4"/>
      <c r="M194" s="217"/>
      <c r="N194" s="244"/>
      <c r="O194" s="248"/>
      <c r="Q194" s="405"/>
      <c r="R194" s="405"/>
      <c r="S194" s="405"/>
      <c r="T194" s="405"/>
      <c r="V194" s="424"/>
      <c r="W194" s="424"/>
      <c r="X194" s="424"/>
      <c r="Y194" s="424"/>
    </row>
    <row r="195" spans="1:25" x14ac:dyDescent="0.25">
      <c r="A195" s="53" t="s">
        <v>53</v>
      </c>
      <c r="B195" s="297" t="s">
        <v>23</v>
      </c>
      <c r="C195" s="382" t="e">
        <f>VLOOKUP($A195,#REF!,MATCH($A$4,#REF!,0),0)</f>
        <v>#REF!</v>
      </c>
      <c r="D195" s="382" t="e">
        <f>VLOOKUP($A195,#REF!,MATCH($A$4,#REF!,0)+1,0)</f>
        <v>#REF!</v>
      </c>
      <c r="E195" s="384">
        <f>VLOOKUP($A195,'S_CONT_OS (MYFR)-dont use'!$1:$1048576,MATCH($A$4,'S_CONT_OS (MYFR)-dont use'!$7:$7,0),0)</f>
        <v>5.4528310000000003E-2</v>
      </c>
      <c r="F195" s="384" t="e">
        <f>VLOOKUP($A195,#REF!,MATCH($A$4,#REF!,0)+1,0)</f>
        <v>#REF!</v>
      </c>
      <c r="G195" s="3"/>
      <c r="H195" s="67"/>
      <c r="I195" s="67"/>
      <c r="J195" s="369"/>
      <c r="K195" s="67"/>
      <c r="L195" s="4"/>
      <c r="M195" s="217"/>
      <c r="N195" s="244"/>
      <c r="O195" s="248" t="e">
        <f t="shared" ref="O195:O200" si="55">D195-M195</f>
        <v>#REF!</v>
      </c>
      <c r="Q195" s="405"/>
      <c r="R195" s="405"/>
      <c r="S195" s="405"/>
      <c r="T195" s="405"/>
      <c r="V195" s="424"/>
      <c r="W195" s="424"/>
      <c r="X195" s="424"/>
      <c r="Y195" s="424"/>
    </row>
    <row r="196" spans="1:25" x14ac:dyDescent="0.25">
      <c r="A196" s="53" t="s">
        <v>232</v>
      </c>
      <c r="B196" s="297" t="s">
        <v>213</v>
      </c>
      <c r="C196" s="382" t="e">
        <f>VLOOKUP($A196,#REF!,MATCH($A$4,#REF!,0),0)</f>
        <v>#REF!</v>
      </c>
      <c r="D196" s="382" t="e">
        <f>VLOOKUP($A196,#REF!,MATCH($A$4,#REF!,0)+1,0)</f>
        <v>#REF!</v>
      </c>
      <c r="E196" s="384">
        <f>VLOOKUP($A196,'S_CONT_OS (MYFR)-dont use'!$1:$1048576,MATCH($A$4,'S_CONT_OS (MYFR)-dont use'!$7:$7,0),0)</f>
        <v>20.559728719999999</v>
      </c>
      <c r="F196" s="384" t="e">
        <f>VLOOKUP($A196,#REF!,MATCH($A$4,#REF!,0)+1,0)</f>
        <v>#REF!</v>
      </c>
      <c r="G196" s="3"/>
      <c r="H196" s="67"/>
      <c r="I196" s="67"/>
      <c r="J196" s="369"/>
      <c r="K196" s="67"/>
      <c r="L196" s="4"/>
      <c r="M196" s="217"/>
      <c r="N196" s="244"/>
      <c r="O196" s="248" t="e">
        <f t="shared" si="55"/>
        <v>#REF!</v>
      </c>
      <c r="Q196" s="405"/>
      <c r="R196" s="405"/>
      <c r="S196" s="405"/>
      <c r="T196" s="405"/>
      <c r="V196" s="424"/>
      <c r="W196" s="424"/>
      <c r="X196" s="424"/>
      <c r="Y196" s="424"/>
    </row>
    <row r="197" spans="1:25" ht="15" customHeight="1" outlineLevel="1" x14ac:dyDescent="0.25">
      <c r="A197" s="53" t="s">
        <v>162</v>
      </c>
      <c r="B197" s="297" t="s">
        <v>22</v>
      </c>
      <c r="C197" s="382" t="e">
        <f>VLOOKUP($A197,#REF!,MATCH($A$4,#REF!,0),0)</f>
        <v>#REF!</v>
      </c>
      <c r="D197" s="382" t="e">
        <f>VLOOKUP($A197,#REF!,MATCH($A$4,#REF!,0)+1,0)</f>
        <v>#REF!</v>
      </c>
      <c r="E197" s="384">
        <f>VLOOKUP($A197,'S_CONT_OS (MYFR)-dont use'!$1:$1048576,MATCH($A$4,'S_CONT_OS (MYFR)-dont use'!$7:$7,0),0)</f>
        <v>0</v>
      </c>
      <c r="F197" s="384" t="e">
        <f>VLOOKUP($A197,#REF!,MATCH($A$4,#REF!,0)+1,0)</f>
        <v>#REF!</v>
      </c>
      <c r="G197" s="3"/>
      <c r="H197" s="67"/>
      <c r="I197" s="67"/>
      <c r="J197" s="369"/>
      <c r="K197" s="67"/>
      <c r="L197" s="4"/>
      <c r="M197" s="217"/>
      <c r="N197" s="244"/>
      <c r="O197" s="248" t="e">
        <f t="shared" si="55"/>
        <v>#REF!</v>
      </c>
      <c r="Q197" s="405"/>
      <c r="R197" s="405"/>
      <c r="S197" s="405"/>
      <c r="T197" s="405"/>
      <c r="V197" s="424"/>
      <c r="W197" s="424"/>
      <c r="X197" s="424"/>
      <c r="Y197" s="424"/>
    </row>
    <row r="198" spans="1:25" ht="15" customHeight="1" outlineLevel="1" x14ac:dyDescent="0.25">
      <c r="A198" s="53" t="s">
        <v>161</v>
      </c>
      <c r="B198" s="297" t="s">
        <v>266</v>
      </c>
      <c r="C198" s="382" t="e">
        <f>VLOOKUP($A198,#REF!,MATCH($A$4,#REF!,0),0)</f>
        <v>#REF!</v>
      </c>
      <c r="D198" s="382" t="e">
        <f>VLOOKUP($A198,#REF!,MATCH($A$4,#REF!,0)+1,0)</f>
        <v>#REF!</v>
      </c>
      <c r="E198" s="384">
        <f>VLOOKUP($A198,'S_CONT_OS (MYFR)-dont use'!$1:$1048576,MATCH($A$4,'S_CONT_OS (MYFR)-dont use'!$7:$7,0),0)</f>
        <v>0</v>
      </c>
      <c r="F198" s="384" t="e">
        <f>VLOOKUP($A198,#REF!,MATCH($A$4,#REF!,0)+1,0)</f>
        <v>#REF!</v>
      </c>
      <c r="G198" s="3"/>
      <c r="H198" s="67"/>
      <c r="I198" s="67"/>
      <c r="J198" s="369"/>
      <c r="K198" s="67"/>
      <c r="L198" s="4"/>
      <c r="M198" s="217"/>
      <c r="N198" s="244"/>
      <c r="O198" s="248" t="e">
        <f t="shared" si="55"/>
        <v>#REF!</v>
      </c>
      <c r="Q198" s="405"/>
      <c r="R198" s="405"/>
      <c r="S198" s="405"/>
      <c r="T198" s="405"/>
      <c r="V198" s="424"/>
      <c r="W198" s="424"/>
      <c r="X198" s="424"/>
      <c r="Y198" s="424"/>
    </row>
    <row r="199" spans="1:25" x14ac:dyDescent="0.25">
      <c r="A199" s="53" t="s">
        <v>56</v>
      </c>
      <c r="B199" s="298" t="s">
        <v>214</v>
      </c>
      <c r="C199" s="387" t="e">
        <f>SUM(C193:C198)-C194</f>
        <v>#REF!</v>
      </c>
      <c r="D199" s="387" t="e">
        <f t="shared" ref="D199:E199" si="56">SUM(D193:D198)-D194</f>
        <v>#REF!</v>
      </c>
      <c r="E199" s="387">
        <f t="shared" si="56"/>
        <v>21.06045782</v>
      </c>
      <c r="F199" s="386" t="e">
        <f t="shared" ref="F199" si="57">SUM(F193:F198)</f>
        <v>#REF!</v>
      </c>
      <c r="G199" s="3"/>
      <c r="H199" s="136" t="e">
        <f>VLOOKUP($A199,#REF!,MATCH($A$4,#REF!,0),0)-C199</f>
        <v>#REF!</v>
      </c>
      <c r="I199" s="136" t="e">
        <f>VLOOKUP($A199,#REF!,MATCH($A$4,#REF!,0)+1,0)-D199</f>
        <v>#REF!</v>
      </c>
      <c r="J199" s="373">
        <f>VLOOKUP($A199,'S_CONT_OS (MYFR)-dont use'!$1:$1048576,MATCH($A$4,'S_CONT_OS (MYFR)-dont use'!$7:$7,0),0)-E199</f>
        <v>0</v>
      </c>
      <c r="K199" s="136" t="e">
        <f>VLOOKUP($A199,#REF!,MATCH($A$4,#REF!,0)+1,0)-F199</f>
        <v>#REF!</v>
      </c>
      <c r="L199" s="4"/>
      <c r="M199" s="217"/>
      <c r="N199" s="244"/>
      <c r="O199" s="248" t="e">
        <f t="shared" si="55"/>
        <v>#REF!</v>
      </c>
      <c r="Q199" s="405"/>
      <c r="R199" s="405"/>
      <c r="S199" s="405"/>
      <c r="T199" s="405"/>
      <c r="V199" s="424"/>
      <c r="W199" s="424"/>
      <c r="X199" s="424"/>
      <c r="Y199" s="424"/>
    </row>
    <row r="200" spans="1:25" x14ac:dyDescent="0.25">
      <c r="A200" s="53" t="s">
        <v>57</v>
      </c>
      <c r="B200" s="298" t="s">
        <v>215</v>
      </c>
      <c r="C200" s="387" t="e">
        <f>C190-C199</f>
        <v>#REF!</v>
      </c>
      <c r="D200" s="387" t="e">
        <f t="shared" ref="D200:F200" si="58">D190-D199</f>
        <v>#REF!</v>
      </c>
      <c r="E200" s="386" t="e">
        <f t="shared" si="58"/>
        <v>#REF!</v>
      </c>
      <c r="F200" s="386" t="e">
        <f t="shared" si="58"/>
        <v>#REF!</v>
      </c>
      <c r="G200" s="3"/>
      <c r="H200" s="136" t="e">
        <f>-VLOOKUP($A200,#REF!,MATCH($A$4,#REF!,0),0)-C200</f>
        <v>#REF!</v>
      </c>
      <c r="I200" s="136" t="e">
        <f>-VLOOKUP($A200,#REF!,MATCH($A$4,#REF!,0)+1,0)-D200</f>
        <v>#REF!</v>
      </c>
      <c r="J200" s="373" t="e">
        <f>-VLOOKUP($A200,'S_CONT_OS (MYFR)-dont use'!$1:$1048576,MATCH($A$4,'S_CONT_OS (MYFR)-dont use'!$7:$7,0),0)-E200</f>
        <v>#REF!</v>
      </c>
      <c r="K200" s="136" t="e">
        <f>-VLOOKUP($A200,#REF!,MATCH($A$4,#REF!,0)+1,0)-F200</f>
        <v>#REF!</v>
      </c>
      <c r="L200" s="4"/>
      <c r="M200" s="217"/>
      <c r="N200" s="244"/>
      <c r="O200" s="248" t="e">
        <f t="shared" si="55"/>
        <v>#REF!</v>
      </c>
      <c r="Q200" s="405"/>
      <c r="R200" s="405"/>
      <c r="S200" s="405"/>
      <c r="T200" s="405"/>
      <c r="V200" s="424"/>
      <c r="W200" s="424"/>
      <c r="X200" s="424"/>
      <c r="Y200" s="424"/>
    </row>
    <row r="201" spans="1:25" x14ac:dyDescent="0.25">
      <c r="B201" s="295" t="s">
        <v>28</v>
      </c>
      <c r="C201" s="200" t="s">
        <v>2</v>
      </c>
      <c r="D201" s="200" t="s">
        <v>2</v>
      </c>
      <c r="E201" s="383" t="s">
        <v>2</v>
      </c>
      <c r="F201" s="383" t="s">
        <v>2</v>
      </c>
      <c r="G201" s="3"/>
      <c r="H201" s="97"/>
      <c r="I201" s="97"/>
      <c r="J201" s="371"/>
      <c r="K201" s="97"/>
      <c r="L201" s="4"/>
      <c r="M201" s="217"/>
      <c r="N201" s="245"/>
      <c r="O201" s="248"/>
      <c r="Q201" s="405"/>
      <c r="R201" s="405"/>
      <c r="S201" s="405"/>
      <c r="T201" s="405"/>
      <c r="V201" s="424"/>
      <c r="W201" s="424"/>
      <c r="X201" s="424"/>
      <c r="Y201" s="424"/>
    </row>
    <row r="202" spans="1:25" x14ac:dyDescent="0.25">
      <c r="A202" s="53" t="s">
        <v>58</v>
      </c>
      <c r="B202" s="297" t="s">
        <v>29</v>
      </c>
      <c r="C202" s="382" t="e">
        <f>-VLOOKUP($A202,#REF!,MATCH($A$4,#REF!,0),0)</f>
        <v>#REF!</v>
      </c>
      <c r="D202" s="382" t="e">
        <f>-VLOOKUP($A202,#REF!,MATCH($A$4,#REF!,0)+1,0)</f>
        <v>#REF!</v>
      </c>
      <c r="E202" s="384">
        <f>-VLOOKUP($A202,'S_CONT_OS (MYFR)-dont use'!$1:$1048576,MATCH($A$4,'S_CONT_OS (MYFR)-dont use'!$7:$7,0),0)</f>
        <v>5.2654819999999998E-2</v>
      </c>
      <c r="F202" s="384" t="e">
        <f>-VLOOKUP($A202,#REF!,MATCH($A$4,#REF!,0)+1,0)</f>
        <v>#REF!</v>
      </c>
      <c r="G202" s="3"/>
      <c r="H202" s="97"/>
      <c r="I202" s="97"/>
      <c r="J202" s="371"/>
      <c r="K202" s="97"/>
      <c r="L202" s="4"/>
      <c r="M202" s="217"/>
      <c r="N202" s="245"/>
      <c r="O202" s="248" t="e">
        <f>D202-M202</f>
        <v>#REF!</v>
      </c>
      <c r="Q202" s="405"/>
      <c r="R202" s="405"/>
      <c r="S202" s="405"/>
      <c r="T202" s="405"/>
      <c r="V202" s="424"/>
      <c r="W202" s="424"/>
      <c r="X202" s="424"/>
      <c r="Y202" s="424"/>
    </row>
    <row r="203" spans="1:25" x14ac:dyDescent="0.25">
      <c r="A203" s="53" t="s">
        <v>60</v>
      </c>
      <c r="B203" s="297" t="s">
        <v>276</v>
      </c>
      <c r="C203" s="382" t="e">
        <f>-VLOOKUP($A203,#REF!,MATCH($A$4,#REF!,0),0)</f>
        <v>#REF!</v>
      </c>
      <c r="D203" s="382" t="e">
        <f>-VLOOKUP($A203,#REF!,MATCH($A$4,#REF!,0)+1,0)</f>
        <v>#REF!</v>
      </c>
      <c r="E203" s="384">
        <f>-VLOOKUP($A203,'S_CONT_OS (MYFR)-dont use'!$1:$1048576,MATCH($A$4,'S_CONT_OS (MYFR)-dont use'!$7:$7,0),0)</f>
        <v>-9.5097370000000001E-2</v>
      </c>
      <c r="F203" s="384" t="e">
        <f>-VLOOKUP($A203,#REF!,MATCH($A$4,#REF!,0)+1,0)</f>
        <v>#REF!</v>
      </c>
      <c r="G203" s="3"/>
      <c r="H203" s="97"/>
      <c r="I203" s="97"/>
      <c r="J203" s="371"/>
      <c r="K203" s="97"/>
      <c r="L203" s="29"/>
      <c r="M203" s="217"/>
      <c r="N203" s="218"/>
      <c r="O203" s="248" t="e">
        <f>D203-M203</f>
        <v>#REF!</v>
      </c>
      <c r="Q203" s="405"/>
      <c r="R203" s="405"/>
      <c r="S203" s="405"/>
      <c r="T203" s="405"/>
      <c r="V203" s="424"/>
      <c r="W203" s="424"/>
      <c r="X203" s="424"/>
      <c r="Y203" s="424"/>
    </row>
    <row r="204" spans="1:25" ht="15" customHeight="1" outlineLevel="1" x14ac:dyDescent="0.25">
      <c r="A204" s="53" t="s">
        <v>61</v>
      </c>
      <c r="B204" s="297" t="s">
        <v>31</v>
      </c>
      <c r="C204" s="382" t="e">
        <f>-VLOOKUP($A204,#REF!,MATCH($A$4,#REF!,0),0)</f>
        <v>#REF!</v>
      </c>
      <c r="D204" s="382" t="e">
        <f>-VLOOKUP($A204,#REF!,MATCH($A$4,#REF!,0)+1,0)</f>
        <v>#REF!</v>
      </c>
      <c r="E204" s="384">
        <f>-VLOOKUP($A204,'S_CONT_OS (MYFR)-dont use'!$1:$1048576,MATCH($A$4,'S_CONT_OS (MYFR)-dont use'!$7:$7,0),0)</f>
        <v>0</v>
      </c>
      <c r="F204" s="384" t="e">
        <f>-VLOOKUP($A204,#REF!,MATCH($A$4,#REF!,0)+1,0)</f>
        <v>#REF!</v>
      </c>
      <c r="G204" s="3"/>
      <c r="H204" s="97"/>
      <c r="I204" s="97"/>
      <c r="J204" s="371"/>
      <c r="K204" s="97"/>
      <c r="L204" s="29"/>
      <c r="M204" s="217"/>
      <c r="N204" s="218"/>
      <c r="O204" s="248" t="e">
        <f>D204-M204</f>
        <v>#REF!</v>
      </c>
      <c r="Q204" s="405"/>
      <c r="R204" s="405"/>
      <c r="S204" s="405"/>
      <c r="T204" s="405"/>
      <c r="V204" s="424"/>
      <c r="W204" s="424"/>
      <c r="X204" s="424"/>
      <c r="Y204" s="424"/>
    </row>
    <row r="205" spans="1:25" x14ac:dyDescent="0.25">
      <c r="A205" s="53" t="s">
        <v>62</v>
      </c>
      <c r="B205" s="298" t="s">
        <v>33</v>
      </c>
      <c r="C205" s="387" t="e">
        <f>SUM(C202:C204)</f>
        <v>#REF!</v>
      </c>
      <c r="D205" s="387" t="e">
        <f t="shared" ref="D205:F205" si="59">SUM(D202:D204)</f>
        <v>#REF!</v>
      </c>
      <c r="E205" s="386">
        <f t="shared" si="59"/>
        <v>-4.2442550000000002E-2</v>
      </c>
      <c r="F205" s="386" t="e">
        <f t="shared" si="59"/>
        <v>#REF!</v>
      </c>
      <c r="G205" s="3"/>
      <c r="H205" s="136" t="e">
        <f>-VLOOKUP($A205,#REF!,MATCH($A$4,#REF!,0),0)-C205</f>
        <v>#REF!</v>
      </c>
      <c r="I205" s="136" t="e">
        <f>-VLOOKUP($A205,#REF!,MATCH($A$4,#REF!,0)+1,0)-D205</f>
        <v>#REF!</v>
      </c>
      <c r="J205" s="373">
        <f>-VLOOKUP($A205,'S_CONT_OS (MYFR)-dont use'!$1:$1048576,MATCH($A$4,'S_CONT_OS (MYFR)-dont use'!$7:$7,0),0)-E205</f>
        <v>0</v>
      </c>
      <c r="K205" s="136" t="e">
        <f>-VLOOKUP($A205,#REF!,MATCH($A$4,#REF!,0)+1,0)-F205</f>
        <v>#REF!</v>
      </c>
      <c r="L205" s="4"/>
      <c r="M205" s="217"/>
      <c r="N205" s="245"/>
      <c r="O205" s="248" t="e">
        <f>D205-M205</f>
        <v>#REF!</v>
      </c>
      <c r="Q205" s="405"/>
      <c r="R205" s="405"/>
      <c r="S205" s="405"/>
      <c r="T205" s="405"/>
      <c r="V205" s="424"/>
      <c r="W205" s="424"/>
      <c r="X205" s="424"/>
      <c r="Y205" s="424"/>
    </row>
    <row r="206" spans="1:25" ht="15.75" thickBot="1" x14ac:dyDescent="0.3">
      <c r="A206" s="53" t="s">
        <v>63</v>
      </c>
      <c r="B206" s="300" t="s">
        <v>34</v>
      </c>
      <c r="C206" s="301" t="e">
        <f>C200+C205</f>
        <v>#REF!</v>
      </c>
      <c r="D206" s="301" t="e">
        <f t="shared" ref="D206:F206" si="60">D200+D205</f>
        <v>#REF!</v>
      </c>
      <c r="E206" s="288" t="e">
        <f t="shared" si="60"/>
        <v>#REF!</v>
      </c>
      <c r="F206" s="319" t="e">
        <f t="shared" si="60"/>
        <v>#REF!</v>
      </c>
      <c r="G206" s="3"/>
      <c r="H206" s="137" t="e">
        <f>-VLOOKUP($A206,#REF!,MATCH($A$4,#REF!,0),0)-C206</f>
        <v>#REF!</v>
      </c>
      <c r="I206" s="137" t="e">
        <f>-VLOOKUP($A206,#REF!,MATCH($A$4,#REF!,0)+1,0)-D206</f>
        <v>#REF!</v>
      </c>
      <c r="J206" s="374" t="e">
        <f>-VLOOKUP($A206,'S_CONT_OS (MYFR)-dont use'!$1:$1048576,MATCH($A$4,'S_CONT_OS (MYFR)-dont use'!$7:$7,0),0)-E206</f>
        <v>#REF!</v>
      </c>
      <c r="K206" s="137" t="e">
        <f>-VLOOKUP($A206,#REF!,MATCH($A$4,#REF!,0)+1,0)-F206</f>
        <v>#REF!</v>
      </c>
      <c r="L206" s="4"/>
      <c r="M206" s="217"/>
      <c r="N206" s="245"/>
      <c r="O206" s="248" t="e">
        <f>D206-M206</f>
        <v>#REF!</v>
      </c>
      <c r="Q206" s="405"/>
      <c r="R206" s="405"/>
      <c r="S206" s="405"/>
      <c r="T206" s="405"/>
      <c r="V206" s="424"/>
      <c r="W206" s="424"/>
      <c r="X206" s="424"/>
      <c r="Y206" s="424"/>
    </row>
    <row r="207" spans="1:25" ht="9" customHeight="1" outlineLevel="1" x14ac:dyDescent="0.25">
      <c r="B207" s="295" t="s">
        <v>2</v>
      </c>
      <c r="C207" s="295" t="s">
        <v>2</v>
      </c>
      <c r="D207" s="295" t="s">
        <v>2</v>
      </c>
      <c r="E207" s="273" t="s">
        <v>2</v>
      </c>
      <c r="F207" s="320" t="s">
        <v>2</v>
      </c>
      <c r="G207" s="3"/>
      <c r="H207" s="97"/>
      <c r="I207" s="97"/>
      <c r="J207" s="371"/>
      <c r="K207" s="97"/>
      <c r="L207" s="4"/>
      <c r="M207" s="217"/>
      <c r="N207" s="245"/>
      <c r="O207" s="248"/>
      <c r="Q207" s="405"/>
      <c r="R207" s="405"/>
      <c r="S207" s="405"/>
      <c r="T207" s="405"/>
      <c r="V207" s="424"/>
      <c r="W207" s="424"/>
      <c r="X207" s="424"/>
      <c r="Y207" s="424"/>
    </row>
    <row r="208" spans="1:25" ht="15" customHeight="1" outlineLevel="1" x14ac:dyDescent="0.25">
      <c r="B208" s="302" t="s">
        <v>35</v>
      </c>
      <c r="C208" s="200" t="s">
        <v>2</v>
      </c>
      <c r="D208" s="200" t="s">
        <v>2</v>
      </c>
      <c r="E208" s="383" t="s">
        <v>2</v>
      </c>
      <c r="F208" s="320" t="s">
        <v>2</v>
      </c>
      <c r="G208" s="3"/>
      <c r="H208" s="97"/>
      <c r="I208" s="97"/>
      <c r="J208" s="371"/>
      <c r="K208" s="97"/>
      <c r="L208" s="4"/>
      <c r="M208" s="217"/>
      <c r="N208" s="245"/>
      <c r="O208" s="248"/>
      <c r="Q208" s="405"/>
      <c r="R208" s="405"/>
      <c r="S208" s="405"/>
      <c r="T208" s="405"/>
      <c r="V208" s="424"/>
      <c r="W208" s="424"/>
      <c r="X208" s="424"/>
      <c r="Y208" s="424"/>
    </row>
    <row r="209" spans="1:25" ht="15" customHeight="1" outlineLevel="1" x14ac:dyDescent="0.25">
      <c r="A209" s="53" t="s">
        <v>65</v>
      </c>
      <c r="B209" s="303" t="s">
        <v>37</v>
      </c>
      <c r="C209" s="382" t="e">
        <f>-VLOOKUP($A209,#REF!,MATCH($A$4,#REF!,0),0)</f>
        <v>#REF!</v>
      </c>
      <c r="D209" s="382" t="e">
        <f>-VLOOKUP($A209,#REF!,MATCH($A$4,#REF!,0)+1,0)</f>
        <v>#REF!</v>
      </c>
      <c r="E209" s="384">
        <f>-VLOOKUP($A209,'S_CONT_OS (MYFR)-dont use'!$1:$1048576,MATCH($A$4,'S_CONT_OS (MYFR)-dont use'!$7:$7,0),0)</f>
        <v>0</v>
      </c>
      <c r="F209" s="293" t="e">
        <f>-VLOOKUP($A209,#REF!,MATCH($A$4,#REF!,0)+1,0)</f>
        <v>#REF!</v>
      </c>
      <c r="G209" s="3"/>
      <c r="H209" s="97"/>
      <c r="I209" s="97"/>
      <c r="J209" s="371"/>
      <c r="K209" s="97"/>
      <c r="L209" s="4"/>
      <c r="M209" s="217"/>
      <c r="N209" s="245"/>
      <c r="O209" s="248" t="e">
        <f t="shared" ref="O209:O214" si="61">D209-M209</f>
        <v>#REF!</v>
      </c>
      <c r="Q209" s="405"/>
      <c r="R209" s="405"/>
      <c r="S209" s="405"/>
      <c r="T209" s="405"/>
      <c r="V209" s="424"/>
      <c r="W209" s="424"/>
      <c r="X209" s="424"/>
      <c r="Y209" s="424"/>
    </row>
    <row r="210" spans="1:25" ht="25.5" customHeight="1" outlineLevel="1" x14ac:dyDescent="0.25">
      <c r="A210" s="53" t="s">
        <v>64</v>
      </c>
      <c r="B210" s="303" t="s">
        <v>217</v>
      </c>
      <c r="C210" s="382" t="e">
        <f>-VLOOKUP($A210,#REF!,MATCH($A$4,#REF!,0),0)</f>
        <v>#REF!</v>
      </c>
      <c r="D210" s="382" t="e">
        <f>-VLOOKUP($A210,#REF!,MATCH($A$4,#REF!,0)+1,0)</f>
        <v>#REF!</v>
      </c>
      <c r="E210" s="384">
        <f>-VLOOKUP($A210,'S_CONT_OS (MYFR)-dont use'!$1:$1048576,MATCH($A$4,'S_CONT_OS (MYFR)-dont use'!$7:$7,0),0)</f>
        <v>0</v>
      </c>
      <c r="F210" s="293" t="e">
        <f>-VLOOKUP($A210,#REF!,MATCH($A$4,#REF!,0)+1,0)</f>
        <v>#REF!</v>
      </c>
      <c r="G210" s="3"/>
      <c r="H210" s="97"/>
      <c r="I210" s="97"/>
      <c r="J210" s="371"/>
      <c r="K210" s="97"/>
      <c r="L210" s="4"/>
      <c r="M210" s="217"/>
      <c r="N210" s="245"/>
      <c r="O210" s="248" t="e">
        <f t="shared" si="61"/>
        <v>#REF!</v>
      </c>
      <c r="Q210" s="405"/>
      <c r="R210" s="405"/>
      <c r="S210" s="405"/>
      <c r="T210" s="405"/>
      <c r="V210" s="424"/>
      <c r="W210" s="424"/>
      <c r="X210" s="424"/>
      <c r="Y210" s="424"/>
    </row>
    <row r="211" spans="1:25" ht="15" customHeight="1" outlineLevel="1" x14ac:dyDescent="0.25">
      <c r="A211" s="53" t="s">
        <v>66</v>
      </c>
      <c r="B211" s="303" t="s">
        <v>218</v>
      </c>
      <c r="C211" s="382" t="e">
        <f>-VLOOKUP($A211,#REF!,MATCH($A$4,#REF!,0),0)</f>
        <v>#REF!</v>
      </c>
      <c r="D211" s="382" t="e">
        <f>-VLOOKUP($A211,#REF!,MATCH($A$4,#REF!,0)+1,0)</f>
        <v>#REF!</v>
      </c>
      <c r="E211" s="384">
        <f>-VLOOKUP($A211,'S_CONT_OS (MYFR)-dont use'!$1:$1048576,MATCH($A$4,'S_CONT_OS (MYFR)-dont use'!$7:$7,0),0)</f>
        <v>0</v>
      </c>
      <c r="F211" s="293" t="e">
        <f>-VLOOKUP($A211,#REF!,MATCH($A$4,#REF!,0)+1,0)</f>
        <v>#REF!</v>
      </c>
      <c r="G211" s="3"/>
      <c r="H211" s="97"/>
      <c r="I211" s="97"/>
      <c r="J211" s="371"/>
      <c r="K211" s="97"/>
      <c r="L211" s="4"/>
      <c r="M211" s="217"/>
      <c r="N211" s="245"/>
      <c r="O211" s="248" t="e">
        <f t="shared" si="61"/>
        <v>#REF!</v>
      </c>
      <c r="Q211" s="405"/>
      <c r="R211" s="405"/>
      <c r="S211" s="405"/>
      <c r="T211" s="405"/>
      <c r="V211" s="424"/>
      <c r="W211" s="424"/>
      <c r="X211" s="424"/>
      <c r="Y211" s="424"/>
    </row>
    <row r="212" spans="1:25" x14ac:dyDescent="0.25">
      <c r="A212" s="53" t="s">
        <v>67</v>
      </c>
      <c r="B212" s="303" t="s">
        <v>39</v>
      </c>
      <c r="C212" s="382" t="e">
        <f>-VLOOKUP($A212,#REF!,MATCH($A$4,#REF!,0),0)</f>
        <v>#REF!</v>
      </c>
      <c r="D212" s="382" t="e">
        <f>-VLOOKUP($A212,#REF!,MATCH($A$4,#REF!,0)+1,0)</f>
        <v>#REF!</v>
      </c>
      <c r="E212" s="384">
        <f>-VLOOKUP($A212,'S_CONT_OS (MYFR)-dont use'!$1:$1048576,MATCH($A$4,'S_CONT_OS (MYFR)-dont use'!$7:$7,0),0)+X212</f>
        <v>0</v>
      </c>
      <c r="F212" s="293" t="e">
        <f>-VLOOKUP($A212,#REF!,MATCH($A$4,#REF!,0)+1,0)</f>
        <v>#REF!</v>
      </c>
      <c r="G212" s="3"/>
      <c r="H212" s="97"/>
      <c r="I212" s="97"/>
      <c r="J212" s="371"/>
      <c r="K212" s="97"/>
      <c r="L212" s="4"/>
      <c r="M212" s="217"/>
      <c r="N212" s="245"/>
      <c r="O212" s="248" t="e">
        <f t="shared" si="61"/>
        <v>#REF!</v>
      </c>
      <c r="Q212" s="405"/>
      <c r="R212" s="405"/>
      <c r="S212" s="405"/>
      <c r="T212" s="405"/>
      <c r="V212" s="424"/>
      <c r="W212" s="424"/>
      <c r="X212" s="424"/>
      <c r="Y212" s="424"/>
    </row>
    <row r="213" spans="1:25" x14ac:dyDescent="0.25">
      <c r="B213" s="304" t="s">
        <v>40</v>
      </c>
      <c r="C213" s="387" t="e">
        <f>SUM(C209:C212)</f>
        <v>#REF!</v>
      </c>
      <c r="D213" s="387" t="e">
        <f t="shared" ref="D213:F213" si="62">SUM(D209:D212)</f>
        <v>#REF!</v>
      </c>
      <c r="E213" s="386">
        <f t="shared" si="62"/>
        <v>0</v>
      </c>
      <c r="F213" s="307" t="e">
        <f t="shared" si="62"/>
        <v>#REF!</v>
      </c>
      <c r="G213" s="3"/>
      <c r="H213" s="24"/>
      <c r="I213" s="24"/>
      <c r="J213" s="368"/>
      <c r="K213" s="24"/>
      <c r="L213" s="4"/>
      <c r="M213" s="217"/>
      <c r="N213" s="245"/>
      <c r="O213" s="248" t="e">
        <f t="shared" si="61"/>
        <v>#REF!</v>
      </c>
      <c r="Q213" s="405"/>
      <c r="R213" s="405"/>
      <c r="S213" s="405"/>
      <c r="T213" s="405"/>
      <c r="V213" s="424"/>
      <c r="W213" s="424"/>
      <c r="X213" s="424"/>
      <c r="Y213" s="424"/>
    </row>
    <row r="214" spans="1:25" ht="15.75" thickBot="1" x14ac:dyDescent="0.3">
      <c r="A214" s="53" t="s">
        <v>69</v>
      </c>
      <c r="B214" s="305" t="s">
        <v>41</v>
      </c>
      <c r="C214" s="306" t="e">
        <f>C206+C213</f>
        <v>#REF!</v>
      </c>
      <c r="D214" s="306" t="e">
        <f t="shared" ref="D214:F214" si="63">D206+D213</f>
        <v>#REF!</v>
      </c>
      <c r="E214" s="277" t="e">
        <f t="shared" si="63"/>
        <v>#REF!</v>
      </c>
      <c r="F214" s="321" t="e">
        <f t="shared" si="63"/>
        <v>#REF!</v>
      </c>
      <c r="G214" s="3"/>
      <c r="H214" s="137" t="e">
        <f>-VLOOKUP($A214,#REF!,MATCH($A$4,#REF!,0),0)-C214</f>
        <v>#REF!</v>
      </c>
      <c r="I214" s="137" t="e">
        <f>-VLOOKUP($A214,#REF!,MATCH($A$4,#REF!,0)+1,0)-D214</f>
        <v>#REF!</v>
      </c>
      <c r="J214" s="374" t="e">
        <f>-VLOOKUP($A214,'S_CONT_OS (MYFR)-dont use'!$1:$1048576,MATCH($A$4,'S_CONT_OS (MYFR)-dont use'!$7:$7,0),0)-E214</f>
        <v>#REF!</v>
      </c>
      <c r="K214" s="137" t="e">
        <f>-VLOOKUP($A214,#REF!,MATCH($A$4,#REF!,0)+1,0)-F214</f>
        <v>#REF!</v>
      </c>
      <c r="L214" s="4"/>
      <c r="M214" s="217"/>
      <c r="N214" s="245"/>
      <c r="O214" s="248" t="e">
        <f t="shared" si="61"/>
        <v>#REF!</v>
      </c>
      <c r="Q214" s="405"/>
      <c r="R214" s="405"/>
      <c r="S214" s="405"/>
      <c r="T214" s="405"/>
      <c r="V214" s="424"/>
      <c r="W214" s="424"/>
      <c r="X214" s="424"/>
      <c r="Y214" s="424"/>
    </row>
    <row r="215" spans="1:25" ht="15.75" customHeight="1" thickBot="1" x14ac:dyDescent="0.3">
      <c r="B215" s="295" t="s">
        <v>2</v>
      </c>
      <c r="C215" s="295" t="s">
        <v>2</v>
      </c>
      <c r="D215" s="295" t="s">
        <v>2</v>
      </c>
      <c r="E215" s="295" t="s">
        <v>2</v>
      </c>
      <c r="F215" s="295" t="s">
        <v>2</v>
      </c>
      <c r="G215" s="3"/>
      <c r="H215" s="97"/>
      <c r="I215" s="97"/>
      <c r="J215" s="97"/>
      <c r="K215" s="97"/>
      <c r="L215" s="4"/>
      <c r="M215" s="246"/>
      <c r="N215" s="245"/>
      <c r="O215" s="248"/>
      <c r="Q215" s="405"/>
      <c r="R215" s="405"/>
      <c r="S215" s="405"/>
      <c r="T215" s="405"/>
      <c r="V215" s="424"/>
      <c r="W215" s="424"/>
      <c r="X215" s="424"/>
      <c r="Y215" s="424"/>
    </row>
    <row r="216" spans="1:25" x14ac:dyDescent="0.25">
      <c r="B216" s="295" t="s">
        <v>219</v>
      </c>
      <c r="C216" s="382" t="s">
        <v>2</v>
      </c>
      <c r="D216" s="382" t="s">
        <v>2</v>
      </c>
      <c r="E216" s="382" t="s">
        <v>2</v>
      </c>
      <c r="F216" s="382" t="s">
        <v>2</v>
      </c>
      <c r="G216" s="3"/>
      <c r="H216" s="67"/>
      <c r="I216" s="67"/>
      <c r="J216" s="67"/>
      <c r="K216" s="67"/>
      <c r="L216" s="4"/>
      <c r="M216" s="225"/>
      <c r="N216" s="245"/>
      <c r="O216" s="248"/>
      <c r="Q216" s="405"/>
      <c r="R216" s="405"/>
      <c r="S216" s="405"/>
      <c r="T216" s="405"/>
      <c r="V216" s="424"/>
      <c r="W216" s="424"/>
      <c r="X216" s="424"/>
      <c r="Y216" s="424"/>
    </row>
    <row r="217" spans="1:25" x14ac:dyDescent="0.25">
      <c r="A217" s="53" t="s">
        <v>101</v>
      </c>
      <c r="B217" s="297" t="s">
        <v>75</v>
      </c>
      <c r="C217" s="382" t="e">
        <f>VLOOKUP($A217,#REF!,MATCH($A$4,#REF!,0),0)</f>
        <v>#REF!</v>
      </c>
      <c r="D217" s="382" t="e">
        <f>VLOOKUP($A217,#REF!,MATCH($A$4,#REF!,0)+1,0)</f>
        <v>#REF!</v>
      </c>
      <c r="E217" s="382" t="e">
        <f>VLOOKUP($A217,#REF!,MATCH($A$4,#REF!,0),0)</f>
        <v>#REF!</v>
      </c>
      <c r="F217" s="382" t="e">
        <f>VLOOKUP($A217,#REF!,MATCH($A$4,#REF!,0)+1,0)</f>
        <v>#REF!</v>
      </c>
      <c r="G217" s="3"/>
      <c r="H217" s="67"/>
      <c r="I217" s="67"/>
      <c r="J217" s="67"/>
      <c r="K217" s="67"/>
      <c r="L217" s="4"/>
      <c r="M217" s="225"/>
      <c r="N217" s="218"/>
      <c r="O217" s="248" t="e">
        <f t="shared" ref="O217:O224" si="64">D217-M217</f>
        <v>#REF!</v>
      </c>
      <c r="Q217" s="405"/>
      <c r="R217" s="405"/>
      <c r="S217" s="405"/>
      <c r="T217" s="405"/>
      <c r="V217" s="424"/>
      <c r="W217" s="424"/>
      <c r="X217" s="424"/>
      <c r="Y217" s="424"/>
    </row>
    <row r="218" spans="1:25" x14ac:dyDescent="0.25">
      <c r="A218" s="53" t="s">
        <v>102</v>
      </c>
      <c r="B218" s="297" t="s">
        <v>76</v>
      </c>
      <c r="C218" s="382" t="e">
        <f>VLOOKUP($A218,#REF!,MATCH($A$4,#REF!,0),0)</f>
        <v>#REF!</v>
      </c>
      <c r="D218" s="382" t="e">
        <f>VLOOKUP($A218,#REF!,MATCH($A$4,#REF!,0)+1,0)</f>
        <v>#REF!</v>
      </c>
      <c r="E218" s="382" t="e">
        <f>VLOOKUP($A218,#REF!,MATCH($A$4,#REF!,0),0)</f>
        <v>#REF!</v>
      </c>
      <c r="F218" s="382" t="e">
        <f>VLOOKUP($A218,#REF!,MATCH($A$4,#REF!,0)+1,0)</f>
        <v>#REF!</v>
      </c>
      <c r="G218" s="3"/>
      <c r="H218" s="67"/>
      <c r="I218" s="67"/>
      <c r="J218" s="67"/>
      <c r="K218" s="67"/>
      <c r="L218" s="4"/>
      <c r="M218" s="225"/>
      <c r="N218" s="218"/>
      <c r="O218" s="248" t="e">
        <f t="shared" si="64"/>
        <v>#REF!</v>
      </c>
      <c r="Q218" s="405"/>
      <c r="R218" s="405"/>
      <c r="S218" s="405"/>
      <c r="T218" s="405"/>
      <c r="V218" s="424"/>
      <c r="W218" s="424"/>
      <c r="X218" s="424"/>
      <c r="Y218" s="424"/>
    </row>
    <row r="219" spans="1:25" x14ac:dyDescent="0.25">
      <c r="A219" s="53" t="s">
        <v>103</v>
      </c>
      <c r="B219" s="297" t="s">
        <v>77</v>
      </c>
      <c r="C219" s="382" t="e">
        <f>VLOOKUP($A219,#REF!,MATCH($A$4,#REF!,0),0)</f>
        <v>#REF!</v>
      </c>
      <c r="D219" s="382" t="e">
        <f>VLOOKUP($A219,#REF!,MATCH($A$4,#REF!,0)+1,0)</f>
        <v>#REF!</v>
      </c>
      <c r="E219" s="382" t="e">
        <f>VLOOKUP($A219,#REF!,MATCH($A$4,#REF!,0),0)</f>
        <v>#REF!</v>
      </c>
      <c r="F219" s="382" t="e">
        <f>VLOOKUP($A219,#REF!,MATCH($A$4,#REF!,0)+1,0)</f>
        <v>#REF!</v>
      </c>
      <c r="G219" s="3"/>
      <c r="H219" s="67"/>
      <c r="I219" s="67"/>
      <c r="J219" s="67"/>
      <c r="K219" s="67"/>
      <c r="L219" s="4"/>
      <c r="M219" s="225"/>
      <c r="N219" s="218"/>
      <c r="O219" s="248" t="e">
        <f t="shared" si="64"/>
        <v>#REF!</v>
      </c>
      <c r="Q219" s="405"/>
      <c r="R219" s="405"/>
      <c r="S219" s="405"/>
      <c r="T219" s="405"/>
      <c r="V219" s="424"/>
      <c r="W219" s="424"/>
      <c r="X219" s="424"/>
      <c r="Y219" s="424"/>
    </row>
    <row r="220" spans="1:25" ht="15" customHeight="1" outlineLevel="1" x14ac:dyDescent="0.25">
      <c r="A220" s="53" t="s">
        <v>115</v>
      </c>
      <c r="B220" s="297" t="s">
        <v>39</v>
      </c>
      <c r="C220" s="382" t="e">
        <f>VLOOKUP($A220,#REF!,MATCH($A$4,#REF!,0),0)</f>
        <v>#REF!</v>
      </c>
      <c r="D220" s="382" t="e">
        <f>VLOOKUP($A220,#REF!,MATCH($A$4,#REF!,0)+1,0)</f>
        <v>#REF!</v>
      </c>
      <c r="E220" s="382" t="e">
        <f>VLOOKUP($A220,#REF!,MATCH($A$4,#REF!,0),0)</f>
        <v>#REF!</v>
      </c>
      <c r="F220" s="382" t="e">
        <f>VLOOKUP($A220,#REF!,MATCH($A$4,#REF!,0)+1,0)</f>
        <v>#REF!</v>
      </c>
      <c r="G220" s="3"/>
      <c r="H220" s="67"/>
      <c r="I220" s="67"/>
      <c r="J220" s="67"/>
      <c r="K220" s="67"/>
      <c r="L220" s="4"/>
      <c r="M220" s="225"/>
      <c r="N220" s="218"/>
      <c r="O220" s="248" t="e">
        <f t="shared" si="64"/>
        <v>#REF!</v>
      </c>
      <c r="Q220" s="405"/>
      <c r="R220" s="405"/>
      <c r="S220" s="405"/>
      <c r="T220" s="405"/>
      <c r="V220" s="424"/>
      <c r="W220" s="424"/>
      <c r="X220" s="424"/>
      <c r="Y220" s="424"/>
    </row>
    <row r="221" spans="1:25" ht="15" customHeight="1" outlineLevel="1" x14ac:dyDescent="0.25">
      <c r="A221" s="53" t="s">
        <v>111</v>
      </c>
      <c r="B221" s="297" t="s">
        <v>83</v>
      </c>
      <c r="C221" s="382" t="e">
        <f>VLOOKUP($A221,#REF!,MATCH($A$4,#REF!,0),0)</f>
        <v>#REF!</v>
      </c>
      <c r="D221" s="382" t="e">
        <f>VLOOKUP($A221,#REF!,MATCH($A$4,#REF!,0)+1,0)</f>
        <v>#REF!</v>
      </c>
      <c r="E221" s="382" t="e">
        <f>VLOOKUP($A221,#REF!,MATCH($A$4,#REF!,0),0)</f>
        <v>#REF!</v>
      </c>
      <c r="F221" s="382" t="e">
        <f>VLOOKUP($A221,#REF!,MATCH($A$4,#REF!,0)+1,0)</f>
        <v>#REF!</v>
      </c>
      <c r="G221" s="3"/>
      <c r="H221" s="67"/>
      <c r="I221" s="67"/>
      <c r="J221" s="67"/>
      <c r="K221" s="67"/>
      <c r="L221" s="4"/>
      <c r="M221" s="225"/>
      <c r="N221" s="218"/>
      <c r="O221" s="248" t="e">
        <f t="shared" si="64"/>
        <v>#REF!</v>
      </c>
      <c r="Q221" s="405"/>
      <c r="R221" s="405"/>
      <c r="S221" s="405"/>
      <c r="T221" s="405"/>
      <c r="V221" s="424"/>
      <c r="W221" s="424"/>
      <c r="X221" s="424"/>
      <c r="Y221" s="424"/>
    </row>
    <row r="222" spans="1:25" ht="15" customHeight="1" outlineLevel="1" x14ac:dyDescent="0.25">
      <c r="A222" s="53" t="s">
        <v>114</v>
      </c>
      <c r="B222" s="297" t="s">
        <v>86</v>
      </c>
      <c r="C222" s="382" t="e">
        <f>VLOOKUP($A222,#REF!,MATCH($A$4,#REF!,0),0)</f>
        <v>#REF!</v>
      </c>
      <c r="D222" s="382" t="e">
        <f>VLOOKUP($A222,#REF!,MATCH($A$4,#REF!,0)+1,0)</f>
        <v>#REF!</v>
      </c>
      <c r="E222" s="382" t="e">
        <f>VLOOKUP($A222,#REF!,MATCH($A$4,#REF!,0),0)</f>
        <v>#REF!</v>
      </c>
      <c r="F222" s="382" t="e">
        <f>VLOOKUP($A222,#REF!,MATCH($A$4,#REF!,0)+1,0)</f>
        <v>#REF!</v>
      </c>
      <c r="G222" s="3"/>
      <c r="H222" s="67"/>
      <c r="I222" s="67"/>
      <c r="J222" s="67"/>
      <c r="K222" s="67"/>
      <c r="L222" s="4"/>
      <c r="M222" s="225"/>
      <c r="N222" s="218"/>
      <c r="O222" s="248" t="e">
        <f t="shared" si="64"/>
        <v>#REF!</v>
      </c>
      <c r="Q222" s="405"/>
      <c r="R222" s="405"/>
      <c r="S222" s="405"/>
      <c r="T222" s="405"/>
      <c r="V222" s="424"/>
      <c r="W222" s="424"/>
      <c r="X222" s="424"/>
      <c r="Y222" s="424"/>
    </row>
    <row r="223" spans="1:25" ht="25.5" customHeight="1" outlineLevel="1" x14ac:dyDescent="0.25">
      <c r="A223" s="53" t="s">
        <v>110</v>
      </c>
      <c r="B223" s="303" t="s">
        <v>82</v>
      </c>
      <c r="C223" s="382" t="e">
        <f>VLOOKUP($A223,#REF!,MATCH($A$4,#REF!,0),0)</f>
        <v>#REF!</v>
      </c>
      <c r="D223" s="382" t="e">
        <f>VLOOKUP($A223,#REF!,MATCH($A$4,#REF!,0)+1,0)</f>
        <v>#REF!</v>
      </c>
      <c r="E223" s="382" t="e">
        <f>VLOOKUP($A223,#REF!,MATCH($A$4,#REF!,0),0)</f>
        <v>#REF!</v>
      </c>
      <c r="F223" s="382" t="e">
        <f>VLOOKUP($A223,#REF!,MATCH($A$4,#REF!,0)+1,0)</f>
        <v>#REF!</v>
      </c>
      <c r="G223" s="3"/>
      <c r="H223" s="67"/>
      <c r="I223" s="67"/>
      <c r="J223" s="67"/>
      <c r="K223" s="67"/>
      <c r="L223" s="4"/>
      <c r="M223" s="225"/>
      <c r="N223" s="218"/>
      <c r="O223" s="248" t="e">
        <f t="shared" si="64"/>
        <v>#REF!</v>
      </c>
      <c r="Q223" s="405"/>
      <c r="R223" s="405"/>
      <c r="S223" s="405"/>
      <c r="T223" s="405"/>
      <c r="V223" s="424"/>
      <c r="W223" s="424"/>
      <c r="X223" s="424"/>
      <c r="Y223" s="424"/>
    </row>
    <row r="224" spans="1:25" x14ac:dyDescent="0.25">
      <c r="A224" s="53" t="s">
        <v>117</v>
      </c>
      <c r="B224" s="298" t="s">
        <v>220</v>
      </c>
      <c r="C224" s="387" t="e">
        <f>SUM(C217:C223)</f>
        <v>#REF!</v>
      </c>
      <c r="D224" s="387" t="e">
        <f t="shared" ref="D224:F224" si="65">SUM(D217:D223)</f>
        <v>#REF!</v>
      </c>
      <c r="E224" s="387" t="e">
        <f t="shared" si="65"/>
        <v>#REF!</v>
      </c>
      <c r="F224" s="387" t="e">
        <f t="shared" si="65"/>
        <v>#REF!</v>
      </c>
      <c r="G224" s="3"/>
      <c r="H224" s="136" t="e">
        <f>VLOOKUP($A224,#REF!,MATCH($A$4,#REF!,0),0)-C224</f>
        <v>#REF!</v>
      </c>
      <c r="I224" s="136" t="e">
        <f>VLOOKUP($A224,#REF!,MATCH($A$4,#REF!,0)+1,0)-D224</f>
        <v>#REF!</v>
      </c>
      <c r="J224" s="136" t="e">
        <f>VLOOKUP($A224,#REF!,MATCH($A$4,#REF!,0),0)-E224</f>
        <v>#REF!</v>
      </c>
      <c r="K224" s="136" t="e">
        <f>VLOOKUP($A224,#REF!,MATCH($A$4,#REF!,0)+1,0)-F224</f>
        <v>#REF!</v>
      </c>
      <c r="L224" s="4"/>
      <c r="M224" s="225"/>
      <c r="N224" s="218"/>
      <c r="O224" s="248" t="e">
        <f t="shared" si="64"/>
        <v>#REF!</v>
      </c>
      <c r="Q224" s="405"/>
      <c r="R224" s="405"/>
      <c r="S224" s="405"/>
      <c r="T224" s="405"/>
      <c r="V224" s="424"/>
      <c r="W224" s="424"/>
      <c r="X224" s="424"/>
      <c r="Y224" s="424"/>
    </row>
    <row r="225" spans="1:25" ht="8.25" customHeight="1" x14ac:dyDescent="0.25">
      <c r="B225" s="297" t="s">
        <v>2</v>
      </c>
      <c r="C225" s="297" t="s">
        <v>2</v>
      </c>
      <c r="D225" s="297" t="s">
        <v>2</v>
      </c>
      <c r="E225" s="297" t="s">
        <v>2</v>
      </c>
      <c r="F225" s="297" t="s">
        <v>2</v>
      </c>
      <c r="G225" s="3"/>
      <c r="H225" s="67"/>
      <c r="I225" s="67"/>
      <c r="J225" s="67"/>
      <c r="K225" s="67"/>
      <c r="L225" s="4"/>
      <c r="M225" s="222"/>
      <c r="N225" s="218"/>
      <c r="O225" s="248"/>
      <c r="Q225" s="405"/>
      <c r="R225" s="405"/>
      <c r="S225" s="405"/>
      <c r="T225" s="405"/>
      <c r="V225" s="424"/>
      <c r="W225" s="424"/>
      <c r="X225" s="424"/>
      <c r="Y225" s="424"/>
    </row>
    <row r="226" spans="1:25" x14ac:dyDescent="0.25">
      <c r="B226" s="295" t="s">
        <v>221</v>
      </c>
      <c r="C226" s="382" t="s">
        <v>2</v>
      </c>
      <c r="D226" s="382" t="s">
        <v>2</v>
      </c>
      <c r="E226" s="382" t="s">
        <v>2</v>
      </c>
      <c r="F226" s="382" t="s">
        <v>2</v>
      </c>
      <c r="G226" s="3"/>
      <c r="H226" s="77"/>
      <c r="I226" s="77"/>
      <c r="J226" s="77"/>
      <c r="K226" s="77"/>
      <c r="L226" s="4"/>
      <c r="M226" s="225"/>
      <c r="N226" s="218"/>
      <c r="O226" s="248"/>
      <c r="Q226" s="405"/>
      <c r="R226" s="405"/>
      <c r="S226" s="405"/>
      <c r="T226" s="405"/>
      <c r="V226" s="424"/>
      <c r="W226" s="424"/>
      <c r="X226" s="424"/>
      <c r="Y226" s="424"/>
    </row>
    <row r="227" spans="1:25" ht="15" customHeight="1" outlineLevel="1" x14ac:dyDescent="0.25">
      <c r="A227" s="53" t="s">
        <v>118</v>
      </c>
      <c r="B227" s="297" t="s">
        <v>90</v>
      </c>
      <c r="C227" s="382" t="e">
        <f>-VLOOKUP($A227,#REF!,MATCH($A$4,#REF!,0),0)</f>
        <v>#REF!</v>
      </c>
      <c r="D227" s="382" t="e">
        <f>-VLOOKUP($A227,#REF!,MATCH($A$4,#REF!,0)+1,0)</f>
        <v>#REF!</v>
      </c>
      <c r="E227" s="382" t="e">
        <f>-VLOOKUP($A227,#REF!,MATCH($A$4,#REF!,0),0)</f>
        <v>#REF!</v>
      </c>
      <c r="F227" s="382" t="e">
        <f>-VLOOKUP($A227,#REF!,MATCH($A$4,#REF!,0)+1,0)</f>
        <v>#REF!</v>
      </c>
      <c r="G227" s="3"/>
      <c r="H227" s="77"/>
      <c r="I227" s="77"/>
      <c r="J227" s="77"/>
      <c r="K227" s="77"/>
      <c r="L227" s="4"/>
      <c r="M227" s="225"/>
      <c r="N227" s="218"/>
      <c r="O227" s="248" t="e">
        <f t="shared" ref="O227:O232" si="66">D227-M227</f>
        <v>#REF!</v>
      </c>
      <c r="Q227" s="405"/>
      <c r="R227" s="405"/>
      <c r="S227" s="405"/>
      <c r="T227" s="405"/>
      <c r="V227" s="424"/>
      <c r="W227" s="424"/>
      <c r="X227" s="424"/>
      <c r="Y227" s="424"/>
    </row>
    <row r="228" spans="1:25" ht="15" customHeight="1" outlineLevel="1" x14ac:dyDescent="0.25">
      <c r="A228" s="53" t="s">
        <v>119</v>
      </c>
      <c r="B228" s="297" t="s">
        <v>91</v>
      </c>
      <c r="C228" s="382" t="e">
        <f>-VLOOKUP($A228,#REF!,MATCH($A$4,#REF!,0),0)</f>
        <v>#REF!</v>
      </c>
      <c r="D228" s="382" t="e">
        <f>-VLOOKUP($A228,#REF!,MATCH($A$4,#REF!,0)+1,0)</f>
        <v>#REF!</v>
      </c>
      <c r="E228" s="382" t="e">
        <f>-VLOOKUP($A228,#REF!,MATCH($A$4,#REF!,0),0)</f>
        <v>#REF!</v>
      </c>
      <c r="F228" s="382" t="e">
        <f>-VLOOKUP($A228,#REF!,MATCH($A$4,#REF!,0)+1,0)</f>
        <v>#REF!</v>
      </c>
      <c r="G228" s="3"/>
      <c r="H228" s="77"/>
      <c r="I228" s="77"/>
      <c r="J228" s="77"/>
      <c r="K228" s="77"/>
      <c r="L228" s="4"/>
      <c r="M228" s="225"/>
      <c r="N228" s="218"/>
      <c r="O228" s="248" t="e">
        <f t="shared" si="66"/>
        <v>#REF!</v>
      </c>
      <c r="Q228" s="405"/>
      <c r="R228" s="405"/>
      <c r="S228" s="405"/>
      <c r="T228" s="405"/>
      <c r="V228" s="424"/>
      <c r="W228" s="424"/>
      <c r="X228" s="424"/>
      <c r="Y228" s="424"/>
    </row>
    <row r="229" spans="1:25" x14ac:dyDescent="0.25">
      <c r="A229" s="53" t="s">
        <v>120</v>
      </c>
      <c r="B229" s="297" t="s">
        <v>92</v>
      </c>
      <c r="C229" s="382" t="e">
        <f>-VLOOKUP($A229,#REF!,MATCH($A$4,#REF!,0),0)</f>
        <v>#REF!</v>
      </c>
      <c r="D229" s="382" t="e">
        <f>-VLOOKUP($A229,#REF!,MATCH($A$4,#REF!,0)+1,0)</f>
        <v>#REF!</v>
      </c>
      <c r="E229" s="382" t="e">
        <f>-VLOOKUP($A229,#REF!,MATCH($A$4,#REF!,0),0)</f>
        <v>#REF!</v>
      </c>
      <c r="F229" s="382" t="e">
        <f>-VLOOKUP($A229,#REF!,MATCH($A$4,#REF!,0)+1,0)</f>
        <v>#REF!</v>
      </c>
      <c r="G229" s="3"/>
      <c r="H229" s="77"/>
      <c r="I229" s="77"/>
      <c r="J229" s="77"/>
      <c r="K229" s="77"/>
      <c r="L229" s="4"/>
      <c r="M229" s="225"/>
      <c r="N229" s="218"/>
      <c r="O229" s="248" t="e">
        <f t="shared" si="66"/>
        <v>#REF!</v>
      </c>
      <c r="Q229" s="405"/>
      <c r="R229" s="405"/>
      <c r="S229" s="405"/>
      <c r="T229" s="405"/>
      <c r="V229" s="424"/>
      <c r="W229" s="424"/>
      <c r="X229" s="424"/>
      <c r="Y229" s="424"/>
    </row>
    <row r="230" spans="1:25" ht="15" customHeight="1" outlineLevel="1" x14ac:dyDescent="0.25">
      <c r="A230" s="53" t="s">
        <v>121</v>
      </c>
      <c r="B230" s="297" t="s">
        <v>39</v>
      </c>
      <c r="C230" s="382" t="e">
        <f>-VLOOKUP($A230,#REF!,MATCH($A$4,#REF!,0),0)</f>
        <v>#REF!</v>
      </c>
      <c r="D230" s="382" t="e">
        <f>-VLOOKUP($A230,#REF!,MATCH($A$4,#REF!,0)+1,0)</f>
        <v>#REF!</v>
      </c>
      <c r="E230" s="382" t="e">
        <f>-VLOOKUP($A230,#REF!,MATCH($A$4,#REF!,0),0)</f>
        <v>#REF!</v>
      </c>
      <c r="F230" s="382" t="e">
        <f>-VLOOKUP($A230,#REF!,MATCH($A$4,#REF!,0)+1,0)</f>
        <v>#REF!</v>
      </c>
      <c r="G230" s="3"/>
      <c r="H230" s="77"/>
      <c r="I230" s="77"/>
      <c r="J230" s="77"/>
      <c r="K230" s="77"/>
      <c r="L230" s="4"/>
      <c r="M230" s="225"/>
      <c r="N230" s="218"/>
      <c r="O230" s="248" t="e">
        <f t="shared" si="66"/>
        <v>#REF!</v>
      </c>
      <c r="Q230" s="405"/>
      <c r="R230" s="405"/>
      <c r="S230" s="405"/>
      <c r="T230" s="405"/>
      <c r="V230" s="424"/>
      <c r="W230" s="424"/>
      <c r="X230" s="424"/>
      <c r="Y230" s="424"/>
    </row>
    <row r="231" spans="1:25" x14ac:dyDescent="0.25">
      <c r="A231" s="53" t="s">
        <v>122</v>
      </c>
      <c r="B231" s="298" t="s">
        <v>222</v>
      </c>
      <c r="C231" s="387" t="e">
        <f>SUM(C227:C230)</f>
        <v>#REF!</v>
      </c>
      <c r="D231" s="387" t="e">
        <f t="shared" ref="D231:F231" si="67">SUM(D227:D230)</f>
        <v>#REF!</v>
      </c>
      <c r="E231" s="387" t="e">
        <f t="shared" si="67"/>
        <v>#REF!</v>
      </c>
      <c r="F231" s="387" t="e">
        <f t="shared" si="67"/>
        <v>#REF!</v>
      </c>
      <c r="G231" s="3"/>
      <c r="H231" s="136" t="e">
        <f>-VLOOKUP($A231,#REF!,MATCH($A$4,#REF!,0),0)-C231</f>
        <v>#REF!</v>
      </c>
      <c r="I231" s="136" t="e">
        <f>-VLOOKUP($A231,#REF!,MATCH($A$4,#REF!,0)+1,0)-D231</f>
        <v>#REF!</v>
      </c>
      <c r="J231" s="136" t="e">
        <f>-VLOOKUP($A231,#REF!,MATCH($A$4,#REF!,0),0)-E231</f>
        <v>#REF!</v>
      </c>
      <c r="K231" s="136" t="e">
        <f>-VLOOKUP($A231,#REF!,MATCH($A$4,#REF!,0)+1,0)-F231</f>
        <v>#REF!</v>
      </c>
      <c r="L231" s="4"/>
      <c r="M231" s="222"/>
      <c r="N231" s="218"/>
      <c r="O231" s="248" t="e">
        <f t="shared" si="66"/>
        <v>#REF!</v>
      </c>
      <c r="Q231" s="405"/>
      <c r="R231" s="405"/>
      <c r="S231" s="405"/>
      <c r="T231" s="405"/>
      <c r="V231" s="424"/>
      <c r="W231" s="424"/>
      <c r="X231" s="424"/>
      <c r="Y231" s="424"/>
    </row>
    <row r="232" spans="1:25" ht="15.75" thickBot="1" x14ac:dyDescent="0.3">
      <c r="A232" s="53" t="s">
        <v>123</v>
      </c>
      <c r="B232" s="305" t="s">
        <v>94</v>
      </c>
      <c r="C232" s="301" t="e">
        <f>C224-C231</f>
        <v>#REF!</v>
      </c>
      <c r="D232" s="301" t="e">
        <f t="shared" ref="D232:F232" si="68">D224-D231</f>
        <v>#REF!</v>
      </c>
      <c r="E232" s="301" t="e">
        <f t="shared" si="68"/>
        <v>#REF!</v>
      </c>
      <c r="F232" s="301" t="e">
        <f t="shared" si="68"/>
        <v>#REF!</v>
      </c>
      <c r="G232" s="3"/>
      <c r="H232" s="137" t="e">
        <f>VLOOKUP($A232,#REF!,MATCH($A$4,#REF!,0),0)-C232</f>
        <v>#REF!</v>
      </c>
      <c r="I232" s="137" t="e">
        <f>VLOOKUP($A232,#REF!,MATCH($A$4,#REF!,0)+1,0)-D232</f>
        <v>#REF!</v>
      </c>
      <c r="J232" s="137" t="e">
        <f>VLOOKUP($A232,#REF!,MATCH($A$4,#REF!,0),0)-E232</f>
        <v>#REF!</v>
      </c>
      <c r="K232" s="137" t="e">
        <f>VLOOKUP($A232,#REF!,MATCH($A$4,#REF!,0)+1,0)-F232</f>
        <v>#REF!</v>
      </c>
      <c r="L232" s="4"/>
      <c r="M232" s="246"/>
      <c r="N232" s="218"/>
      <c r="O232" s="248" t="e">
        <f t="shared" si="66"/>
        <v>#REF!</v>
      </c>
      <c r="Q232" s="405"/>
      <c r="R232" s="405"/>
      <c r="S232" s="405"/>
      <c r="T232" s="405"/>
      <c r="V232" s="424"/>
      <c r="W232" s="424"/>
      <c r="X232" s="424"/>
      <c r="Y232" s="424"/>
    </row>
    <row r="233" spans="1:25" x14ac:dyDescent="0.25">
      <c r="B233" s="260" t="s">
        <v>278</v>
      </c>
      <c r="C233" s="3"/>
      <c r="D233" s="3"/>
      <c r="E233" s="3"/>
      <c r="F233" s="3"/>
      <c r="G233" s="3"/>
    </row>
    <row r="234" spans="1:25" x14ac:dyDescent="0.25">
      <c r="B234" s="3"/>
      <c r="C234" s="3"/>
      <c r="D234" s="3"/>
      <c r="E234" s="3"/>
      <c r="F234" s="3"/>
      <c r="G234" s="3"/>
    </row>
    <row r="235" spans="1:25" x14ac:dyDescent="0.25">
      <c r="B235" s="3"/>
      <c r="C235" s="3"/>
      <c r="D235" s="3"/>
      <c r="E235" s="3"/>
      <c r="F235" s="3"/>
      <c r="G235" s="3"/>
    </row>
    <row r="236" spans="1:25" x14ac:dyDescent="0.25">
      <c r="B236" s="554" t="s">
        <v>42</v>
      </c>
      <c r="C236" s="554"/>
      <c r="D236" s="554"/>
      <c r="E236" s="554"/>
      <c r="F236" s="554"/>
      <c r="G236" s="3"/>
    </row>
    <row r="237" spans="1:25" x14ac:dyDescent="0.25">
      <c r="B237" s="9" t="s">
        <v>43</v>
      </c>
      <c r="C237" s="9"/>
      <c r="D237" s="9"/>
      <c r="E237" s="9"/>
      <c r="F237" s="9"/>
      <c r="G237" s="3"/>
    </row>
    <row r="238" spans="1:25" x14ac:dyDescent="0.25">
      <c r="B238" s="141"/>
      <c r="C238" s="141"/>
      <c r="D238" s="141"/>
      <c r="E238" s="141"/>
      <c r="F238" s="141"/>
      <c r="G238" s="3"/>
    </row>
    <row r="239" spans="1:25" x14ac:dyDescent="0.25">
      <c r="B239" s="3"/>
      <c r="C239" s="3"/>
      <c r="D239" s="3"/>
      <c r="E239" s="3"/>
      <c r="F239" s="3"/>
      <c r="G239" s="3"/>
    </row>
  </sheetData>
  <customSheetViews>
    <customSheetView guid="{F6B49FAF-203A-426E-B1C9-32AE11D2EFF1}" scale="86" showGridLines="0" fitToPage="1" hiddenRows="1" hiddenColumns="1" topLeftCell="B140">
      <selection activeCell="C164" sqref="C164"/>
      <pageMargins left="0.7" right="0.7" top="0.75" bottom="0.75" header="0.3" footer="0.3"/>
      <pageSetup paperSize="8" scale="24" orientation="landscape" r:id="rId1"/>
      <headerFooter>
        <oddFooter>&amp;L&amp;"arial,Bold"&amp;10&amp;K3F3F3FUnclassified</oddFooter>
        <evenFooter>&amp;L&amp;"arial,Bold"&amp;10&amp;K3F3F3FUnclassified</evenFooter>
        <firstFooter>&amp;L&amp;"arial,Bold"&amp;10&amp;K3F3F3FUnclassified</firstFooter>
      </headerFooter>
    </customSheetView>
    <customSheetView guid="{EE1B9ABB-D7B1-405E-A356-6F285B44F46A}" scale="86" showGridLines="0" fitToPage="1" hiddenRows="1" hiddenColumns="1" topLeftCell="B140">
      <selection activeCell="C164" sqref="C164"/>
      <pageMargins left="0.7" right="0.7" top="0.75" bottom="0.75" header="0.3" footer="0.3"/>
      <pageSetup paperSize="8" scale="24" orientation="landscape" r:id="rId2"/>
      <headerFooter>
        <oddFooter>&amp;L&amp;"arial,Bold"&amp;10&amp;K3F3F3FUnclassified</oddFooter>
        <evenFooter>&amp;L&amp;"arial,Bold"&amp;10&amp;K3F3F3FUnclassified</evenFooter>
        <firstFooter>&amp;L&amp;"arial,Bold"&amp;10&amp;K3F3F3FUnclassified</firstFooter>
      </headerFooter>
    </customSheetView>
    <customSheetView guid="{1E22793F-7D54-4538-BCC1-F3E3EFE1C9A8}" scale="86" showGridLines="0" fitToPage="1" hiddenRows="1" hiddenColumns="1" topLeftCell="B140">
      <selection activeCell="C164" sqref="C164"/>
      <pageMargins left="0.7" right="0.7" top="0.75" bottom="0.75" header="0.3" footer="0.3"/>
      <pageSetup paperSize="8" scale="24" orientation="landscape" r:id="rId3"/>
      <headerFooter>
        <oddFooter>&amp;L&amp;"arial,Bold"&amp;10&amp;K3F3F3FUnclassified</oddFooter>
        <evenFooter>&amp;L&amp;"arial,Bold"&amp;10&amp;K3F3F3FUnclassified</evenFooter>
        <firstFooter>&amp;L&amp;"arial,Bold"&amp;10&amp;K3F3F3FUnclassified</firstFooter>
      </headerFooter>
    </customSheetView>
  </customSheetViews>
  <mergeCells count="28">
    <mergeCell ref="Z54:AC54"/>
    <mergeCell ref="Z57:AC58"/>
    <mergeCell ref="X105:AA105"/>
    <mergeCell ref="X108:AA109"/>
    <mergeCell ref="V179:Y179"/>
    <mergeCell ref="S108:V109"/>
    <mergeCell ref="Q179:T179"/>
    <mergeCell ref="B236:F236"/>
    <mergeCell ref="B5:F5"/>
    <mergeCell ref="H5:K6"/>
    <mergeCell ref="B6:F6"/>
    <mergeCell ref="B45:F45"/>
    <mergeCell ref="B53:F53"/>
    <mergeCell ref="B54:F54"/>
    <mergeCell ref="B91:F91"/>
    <mergeCell ref="B144:F144"/>
    <mergeCell ref="B155:G155"/>
    <mergeCell ref="B178:F178"/>
    <mergeCell ref="B179:F179"/>
    <mergeCell ref="Q182:T183"/>
    <mergeCell ref="Q6:T6"/>
    <mergeCell ref="Q9:T10"/>
    <mergeCell ref="U54:X54"/>
    <mergeCell ref="U57:X58"/>
    <mergeCell ref="S105:V105"/>
    <mergeCell ref="V6:Y6"/>
    <mergeCell ref="V9:Y10"/>
    <mergeCell ref="V182:Y183"/>
  </mergeCells>
  <phoneticPr fontId="32" type="noConversion"/>
  <dataValidations disablePrompts="1" count="2">
    <dataValidation type="list" allowBlank="1" showInputMessage="1" showErrorMessage="1" sqref="A2" xr:uid="{00000000-0002-0000-0F00-000000000000}">
      <formula1>#REF!</formula1>
    </dataValidation>
    <dataValidation type="list" allowBlank="1" showInputMessage="1" showErrorMessage="1" sqref="A4" xr:uid="{00000000-0002-0000-0F00-000001000000}">
      <formula1>#REF!</formula1>
    </dataValidation>
  </dataValidations>
  <pageMargins left="0.7" right="0.7" top="0.75" bottom="0.75" header="0.3" footer="0.3"/>
  <pageSetup paperSize="8" scale="24" orientation="landscape" r:id="rId4"/>
  <headerFooter>
    <oddFooter>&amp;L&amp;"arial,Bold"&amp;10&amp;K3F3F3FUnclassified</oddFooter>
    <evenFooter>&amp;L&amp;"arial,Bold"&amp;10&amp;K3F3F3FUnclassified</evenFooter>
    <firstFooter>&amp;L&amp;"arial,Bold"&amp;10&amp;K3F3F3FUnclassified</firstFooter>
  </headerFooter>
  <legacyDrawing r:id="rId5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published="0" codeName="Sheet16">
    <tabColor rgb="FFFF0000"/>
    <pageSetUpPr fitToPage="1"/>
  </sheetPr>
  <dimension ref="A1:AA260"/>
  <sheetViews>
    <sheetView showGridLines="0" topLeftCell="A58" zoomScale="70" zoomScaleNormal="70" zoomScaleSheetLayoutView="25" zoomScalePageLayoutView="70" workbookViewId="0">
      <selection activeCell="A85" sqref="A85"/>
    </sheetView>
  </sheetViews>
  <sheetFormatPr defaultColWidth="8.85546875" defaultRowHeight="15" outlineLevelRow="2" outlineLevelCol="1" x14ac:dyDescent="0.25"/>
  <cols>
    <col min="1" max="1" width="88.42578125" style="53" customWidth="1" outlineLevel="1"/>
    <col min="2" max="2" width="60.42578125" bestFit="1" customWidth="1"/>
    <col min="3" max="3" width="20.7109375" customWidth="1"/>
    <col min="4" max="4" width="13.28515625" customWidth="1"/>
    <col min="5" max="5" width="12.42578125" customWidth="1"/>
    <col min="6" max="6" width="11.42578125" customWidth="1"/>
    <col min="7" max="7" width="13.140625" bestFit="1" customWidth="1"/>
    <col min="8" max="8" width="9.5703125" customWidth="1"/>
    <col min="9" max="9" width="24" bestFit="1" customWidth="1"/>
    <col min="10" max="10" width="8.42578125" customWidth="1"/>
    <col min="11" max="11" width="15" customWidth="1"/>
    <col min="12" max="12" width="8.85546875" customWidth="1"/>
    <col min="13" max="13" width="11.7109375" customWidth="1"/>
    <col min="14" max="14" width="8.42578125" customWidth="1"/>
    <col min="15" max="15" width="16.28515625" customWidth="1"/>
    <col min="16" max="16" width="8.85546875" customWidth="1"/>
    <col min="17" max="17" width="14.5703125" bestFit="1" customWidth="1"/>
    <col min="18" max="18" width="12.85546875" customWidth="1"/>
    <col min="19" max="19" width="8.85546875" customWidth="1"/>
    <col min="20" max="20" width="11.5703125" bestFit="1" customWidth="1"/>
    <col min="21" max="21" width="8.85546875" customWidth="1"/>
    <col min="22" max="22" width="11.5703125" bestFit="1" customWidth="1"/>
    <col min="24" max="25" width="13.5703125" bestFit="1" customWidth="1"/>
  </cols>
  <sheetData>
    <row r="1" spans="1:25" x14ac:dyDescent="0.25">
      <c r="A1" s="151" t="s">
        <v>255</v>
      </c>
      <c r="B1" s="3"/>
      <c r="C1" s="3"/>
      <c r="D1" s="3"/>
      <c r="E1" s="3"/>
      <c r="F1" s="3"/>
      <c r="G1" s="3"/>
    </row>
    <row r="2" spans="1:25" x14ac:dyDescent="0.25">
      <c r="A2" s="148" t="s">
        <v>189</v>
      </c>
      <c r="B2" s="1" t="s">
        <v>247</v>
      </c>
      <c r="C2" s="2"/>
      <c r="D2" s="2"/>
      <c r="E2" s="2"/>
      <c r="F2" s="2"/>
      <c r="G2" s="3"/>
      <c r="H2" s="4"/>
      <c r="I2" s="4"/>
      <c r="J2" s="4"/>
      <c r="K2" s="4"/>
      <c r="L2" s="5"/>
      <c r="M2" s="5"/>
      <c r="N2" s="6"/>
      <c r="O2" s="5"/>
    </row>
    <row r="3" spans="1:25" x14ac:dyDescent="0.25">
      <c r="A3" s="151" t="s">
        <v>253</v>
      </c>
      <c r="B3" s="1"/>
      <c r="C3" s="2"/>
      <c r="D3" s="2"/>
      <c r="E3" s="2"/>
      <c r="F3" s="2"/>
      <c r="G3" s="3"/>
      <c r="H3" s="4"/>
      <c r="I3" s="4"/>
      <c r="J3" s="4"/>
      <c r="K3" s="4"/>
      <c r="L3" s="5"/>
      <c r="M3" s="5"/>
      <c r="N3" s="6"/>
      <c r="O3" s="5"/>
    </row>
    <row r="4" spans="1:25" x14ac:dyDescent="0.25">
      <c r="A4" s="161" t="s">
        <v>234</v>
      </c>
      <c r="B4" s="2"/>
      <c r="C4" s="2"/>
      <c r="D4" s="2"/>
      <c r="E4" s="2"/>
      <c r="F4" s="2"/>
      <c r="G4" s="3"/>
      <c r="H4" s="4"/>
      <c r="I4" s="4"/>
      <c r="J4" s="4"/>
      <c r="K4" s="4"/>
      <c r="L4" s="4"/>
      <c r="M4" s="7" t="s">
        <v>104</v>
      </c>
      <c r="N4" s="8"/>
      <c r="O4" s="339"/>
    </row>
    <row r="5" spans="1:25" ht="14.45" customHeight="1" x14ac:dyDescent="0.25">
      <c r="B5" s="555" t="s">
        <v>105</v>
      </c>
      <c r="C5" s="555"/>
      <c r="D5" s="555"/>
      <c r="E5" s="555"/>
      <c r="F5" s="555"/>
      <c r="G5" s="3"/>
      <c r="H5" s="556" t="s">
        <v>106</v>
      </c>
      <c r="I5" s="556"/>
      <c r="J5" s="556"/>
      <c r="K5" s="556"/>
      <c r="L5" s="4"/>
      <c r="M5" s="7" t="s">
        <v>334</v>
      </c>
      <c r="N5" s="8"/>
      <c r="O5" s="9" t="s">
        <v>107</v>
      </c>
      <c r="Q5" s="581" t="s">
        <v>310</v>
      </c>
      <c r="R5" s="581"/>
      <c r="S5" s="581"/>
      <c r="T5" s="581"/>
      <c r="V5" s="569" t="s">
        <v>311</v>
      </c>
      <c r="W5" s="570"/>
      <c r="X5" s="570"/>
      <c r="Y5" s="571"/>
    </row>
    <row r="6" spans="1:25" x14ac:dyDescent="0.25">
      <c r="B6" s="552" t="s">
        <v>0</v>
      </c>
      <c r="C6" s="552"/>
      <c r="D6" s="552"/>
      <c r="E6" s="552"/>
      <c r="F6" s="552"/>
      <c r="G6" s="3"/>
      <c r="H6" s="557"/>
      <c r="I6" s="557"/>
      <c r="J6" s="557"/>
      <c r="K6" s="557"/>
      <c r="L6" s="4"/>
      <c r="M6" s="7"/>
      <c r="N6" s="10"/>
      <c r="O6" s="9" t="s">
        <v>1</v>
      </c>
      <c r="Q6" s="403" t="s">
        <v>323</v>
      </c>
      <c r="R6" s="403" t="s">
        <v>330</v>
      </c>
      <c r="S6" s="403" t="s">
        <v>330</v>
      </c>
      <c r="T6" s="403" t="s">
        <v>333</v>
      </c>
      <c r="V6" s="426" t="s">
        <v>323</v>
      </c>
      <c r="W6" s="422" t="s">
        <v>330</v>
      </c>
      <c r="X6" s="422" t="s">
        <v>330</v>
      </c>
      <c r="Y6" s="427" t="s">
        <v>333</v>
      </c>
    </row>
    <row r="7" spans="1:25" x14ac:dyDescent="0.25">
      <c r="B7" s="190" t="s">
        <v>2</v>
      </c>
      <c r="C7" s="389" t="s">
        <v>323</v>
      </c>
      <c r="D7" s="389" t="s">
        <v>330</v>
      </c>
      <c r="E7" s="389" t="s">
        <v>330</v>
      </c>
      <c r="F7" s="389" t="s">
        <v>333</v>
      </c>
      <c r="G7" s="3"/>
      <c r="H7" s="58" t="s">
        <v>323</v>
      </c>
      <c r="I7" s="58" t="s">
        <v>330</v>
      </c>
      <c r="J7" s="58" t="s">
        <v>330</v>
      </c>
      <c r="K7" s="58" t="s">
        <v>333</v>
      </c>
      <c r="L7" s="4"/>
      <c r="M7" s="340" t="s">
        <v>330</v>
      </c>
      <c r="N7" s="12"/>
      <c r="O7" s="342" t="s">
        <v>335</v>
      </c>
      <c r="Q7" s="404" t="s">
        <v>295</v>
      </c>
      <c r="R7" s="404" t="s">
        <v>296</v>
      </c>
      <c r="S7" s="404" t="s">
        <v>297</v>
      </c>
      <c r="T7" s="404" t="s">
        <v>296</v>
      </c>
      <c r="V7" s="428" t="s">
        <v>295</v>
      </c>
      <c r="W7" s="423" t="s">
        <v>296</v>
      </c>
      <c r="X7" s="423" t="s">
        <v>297</v>
      </c>
      <c r="Y7" s="429" t="s">
        <v>296</v>
      </c>
    </row>
    <row r="8" spans="1:25" ht="15.75" customHeight="1" x14ac:dyDescent="0.25">
      <c r="B8" s="174" t="s">
        <v>2</v>
      </c>
      <c r="C8" s="390" t="s">
        <v>295</v>
      </c>
      <c r="D8" s="390" t="s">
        <v>296</v>
      </c>
      <c r="E8" s="390" t="s">
        <v>297</v>
      </c>
      <c r="F8" s="390" t="s">
        <v>296</v>
      </c>
      <c r="G8" s="3"/>
      <c r="H8" s="147" t="s">
        <v>6</v>
      </c>
      <c r="I8" s="147" t="s">
        <v>7</v>
      </c>
      <c r="J8" s="147" t="s">
        <v>8</v>
      </c>
      <c r="K8" s="147" t="s">
        <v>7</v>
      </c>
      <c r="L8" s="4"/>
      <c r="M8" s="343" t="s">
        <v>7</v>
      </c>
      <c r="N8" s="15"/>
      <c r="O8" s="91" t="s">
        <v>7</v>
      </c>
      <c r="Q8" s="560" t="s">
        <v>299</v>
      </c>
      <c r="R8" s="561"/>
      <c r="S8" s="561"/>
      <c r="T8" s="562"/>
      <c r="V8" s="572" t="s">
        <v>299</v>
      </c>
      <c r="W8" s="573"/>
      <c r="X8" s="573"/>
      <c r="Y8" s="574"/>
    </row>
    <row r="9" spans="1:25" x14ac:dyDescent="0.25">
      <c r="B9" s="269" t="s">
        <v>9</v>
      </c>
      <c r="C9" s="255" t="s">
        <v>2</v>
      </c>
      <c r="D9" s="255" t="s">
        <v>2</v>
      </c>
      <c r="E9" s="255" t="s">
        <v>2</v>
      </c>
      <c r="F9" s="255" t="s">
        <v>2</v>
      </c>
      <c r="G9" s="3"/>
      <c r="H9" s="17"/>
      <c r="I9" s="17"/>
      <c r="J9" s="17"/>
      <c r="K9" s="17"/>
      <c r="L9" s="4"/>
      <c r="M9" s="18"/>
      <c r="N9" s="15"/>
      <c r="O9" s="19"/>
      <c r="Q9" s="563"/>
      <c r="R9" s="564"/>
      <c r="S9" s="564"/>
      <c r="T9" s="565"/>
      <c r="V9" s="575"/>
      <c r="W9" s="576"/>
      <c r="X9" s="576"/>
      <c r="Y9" s="577"/>
    </row>
    <row r="10" spans="1:25" ht="17.100000000000001" customHeight="1" x14ac:dyDescent="0.25">
      <c r="B10" s="269" t="s">
        <v>10</v>
      </c>
      <c r="C10" s="255" t="s">
        <v>2</v>
      </c>
      <c r="D10" s="255" t="s">
        <v>2</v>
      </c>
      <c r="E10" s="255" t="s">
        <v>2</v>
      </c>
      <c r="F10" s="255" t="s">
        <v>2</v>
      </c>
      <c r="G10" s="3"/>
      <c r="H10" s="17"/>
      <c r="I10" s="17"/>
      <c r="J10" s="17"/>
      <c r="K10" s="17"/>
      <c r="L10" s="4"/>
      <c r="M10" s="18"/>
      <c r="N10" s="15"/>
      <c r="O10" s="19"/>
      <c r="Q10" s="405"/>
      <c r="R10" s="405"/>
      <c r="S10" s="405"/>
      <c r="T10" s="405"/>
      <c r="V10" s="424"/>
      <c r="W10" s="424"/>
      <c r="X10" s="424"/>
      <c r="Y10" s="424"/>
    </row>
    <row r="11" spans="1:25" x14ac:dyDescent="0.25">
      <c r="A11" s="53" t="s">
        <v>44</v>
      </c>
      <c r="B11" s="270" t="s">
        <v>11</v>
      </c>
      <c r="C11" s="257" t="e">
        <f>-VLOOKUP($A11,#REF!,MATCH($A$2,#REF!,0),0)</f>
        <v>#REF!</v>
      </c>
      <c r="D11" s="257" t="e">
        <f>-VLOOKUP($A11,#REF!,MATCH($A$2,#REF!,0)+1,0)</f>
        <v>#REF!</v>
      </c>
      <c r="E11" s="257">
        <f>-VLOOKUP($A11,'S_CONT_OS (MYFR)-dont use'!$1:$1048576,MATCH($A$2,'S_CONT_OS (MYFR)-dont use'!$7:$7,0),0)</f>
        <v>2871.9662954199998</v>
      </c>
      <c r="F11" s="257" t="e">
        <f>-VLOOKUP($A11,#REF!,MATCH($A$2,#REF!,0)+1,0)</f>
        <v>#REF!</v>
      </c>
      <c r="G11" s="3"/>
      <c r="H11" s="20"/>
      <c r="I11" s="20"/>
      <c r="J11" s="20"/>
      <c r="K11" s="20"/>
      <c r="L11" s="4"/>
      <c r="M11" s="217"/>
      <c r="N11" s="218"/>
      <c r="O11" s="230" t="e">
        <f>D11-M11</f>
        <v>#REF!</v>
      </c>
      <c r="Q11" s="405"/>
      <c r="R11" s="405"/>
      <c r="S11" s="405"/>
      <c r="T11" s="405"/>
      <c r="V11" s="424"/>
      <c r="W11" s="424"/>
      <c r="X11" s="424"/>
      <c r="Y11" s="424"/>
    </row>
    <row r="12" spans="1:25" x14ac:dyDescent="0.25">
      <c r="A12" s="53" t="s">
        <v>45</v>
      </c>
      <c r="B12" s="270" t="s">
        <v>12</v>
      </c>
      <c r="C12" s="257" t="e">
        <f>-VLOOKUP($A12,#REF!,MATCH($A$2,#REF!,0),0)</f>
        <v>#REF!</v>
      </c>
      <c r="D12" s="384" t="e">
        <f>-VLOOKUP($A12,#REF!,MATCH($A$2,#REF!,0)+1,0)</f>
        <v>#REF!</v>
      </c>
      <c r="E12" s="384">
        <f>-VLOOKUP($A12,'S_CONT_OS (MYFR)-dont use'!$1:$1048576,MATCH($A$2,'S_CONT_OS (MYFR)-dont use'!$7:$7,0),0)</f>
        <v>9.8092400000000008</v>
      </c>
      <c r="F12" s="257" t="e">
        <f>-VLOOKUP($A12,#REF!,MATCH($A$2,#REF!,0)+1,0)</f>
        <v>#REF!</v>
      </c>
      <c r="G12" s="3"/>
      <c r="H12" s="20"/>
      <c r="I12" s="20"/>
      <c r="J12" s="20"/>
      <c r="K12" s="20"/>
      <c r="L12" s="4"/>
      <c r="M12" s="217"/>
      <c r="N12" s="218"/>
      <c r="O12" s="230" t="e">
        <f t="shared" ref="O12:O15" si="0">D12-M12</f>
        <v>#REF!</v>
      </c>
      <c r="Q12" s="405"/>
      <c r="R12" s="405"/>
      <c r="S12" s="405"/>
      <c r="T12" s="405"/>
      <c r="V12" s="424"/>
      <c r="W12" s="424"/>
      <c r="X12" s="424"/>
      <c r="Y12" s="424"/>
    </row>
    <row r="13" spans="1:25" x14ac:dyDescent="0.25">
      <c r="A13" s="53" t="s">
        <v>46</v>
      </c>
      <c r="B13" s="270" t="s">
        <v>13</v>
      </c>
      <c r="C13" s="257" t="e">
        <f>-VLOOKUP($A13,#REF!,MATCH($A$2,#REF!,0),0)</f>
        <v>#REF!</v>
      </c>
      <c r="D13" s="384" t="e">
        <f>-VLOOKUP($A13,#REF!,MATCH($A$2,#REF!,0)+1,0)</f>
        <v>#REF!</v>
      </c>
      <c r="E13" s="384">
        <f>-VLOOKUP($A13,'S_CONT_OS (MYFR)-dont use'!$1:$1048576,MATCH($A$2,'S_CONT_OS (MYFR)-dont use'!$7:$7,0),0)</f>
        <v>4.1261817599999997</v>
      </c>
      <c r="F13" s="257" t="e">
        <f>-VLOOKUP($A13,#REF!,MATCH($A$2,#REF!,0)+1,0)</f>
        <v>#REF!</v>
      </c>
      <c r="G13" s="3"/>
      <c r="H13" s="20"/>
      <c r="I13" s="20"/>
      <c r="J13" s="20"/>
      <c r="K13" s="20"/>
      <c r="L13" s="4"/>
      <c r="M13" s="217"/>
      <c r="N13" s="218"/>
      <c r="O13" s="230" t="e">
        <f t="shared" si="0"/>
        <v>#REF!</v>
      </c>
      <c r="Q13" s="405"/>
      <c r="R13" s="405"/>
      <c r="S13" s="405"/>
      <c r="T13" s="405"/>
      <c r="V13" s="424"/>
      <c r="W13" s="424"/>
      <c r="X13" s="424"/>
      <c r="Y13" s="424"/>
    </row>
    <row r="14" spans="1:25" x14ac:dyDescent="0.25">
      <c r="A14" s="53" t="s">
        <v>47</v>
      </c>
      <c r="B14" s="270" t="s">
        <v>14</v>
      </c>
      <c r="C14" s="257" t="e">
        <f>-VLOOKUP($A14,#REF!,MATCH($A$2,#REF!,0),0)</f>
        <v>#REF!</v>
      </c>
      <c r="D14" s="384" t="e">
        <f>-VLOOKUP($A14,#REF!,MATCH($A$2,#REF!,0)+1,0)</f>
        <v>#REF!</v>
      </c>
      <c r="E14" s="384">
        <f>-VLOOKUP($A14,'S_CONT_OS (MYFR)-dont use'!$1:$1048576,MATCH($A$2,'S_CONT_OS (MYFR)-dont use'!$7:$7,0),0)</f>
        <v>225.69405157</v>
      </c>
      <c r="F14" s="257" t="e">
        <f>-VLOOKUP($A14,#REF!,MATCH($A$2,#REF!,0)+1,0)</f>
        <v>#REF!</v>
      </c>
      <c r="G14" s="3"/>
      <c r="H14" s="20"/>
      <c r="I14" s="20"/>
      <c r="J14" s="20"/>
      <c r="K14" s="20"/>
      <c r="L14" s="4"/>
      <c r="M14" s="217"/>
      <c r="N14" s="218"/>
      <c r="O14" s="230" t="e">
        <f t="shared" si="0"/>
        <v>#REF!</v>
      </c>
      <c r="Q14" s="405"/>
      <c r="R14" s="405"/>
      <c r="S14" s="405"/>
      <c r="T14" s="405"/>
      <c r="V14" s="424"/>
      <c r="W14" s="424"/>
      <c r="X14" s="424"/>
      <c r="Y14" s="424"/>
    </row>
    <row r="15" spans="1:25" x14ac:dyDescent="0.25">
      <c r="A15" s="53" t="s">
        <v>48</v>
      </c>
      <c r="B15" s="270" t="s">
        <v>15</v>
      </c>
      <c r="C15" s="257" t="e">
        <f>-VLOOKUP($A15,#REF!,MATCH($A$2,#REF!,0),0)</f>
        <v>#REF!</v>
      </c>
      <c r="D15" s="384" t="e">
        <f>-VLOOKUP($A15,#REF!,MATCH($A$2,#REF!,0)+1,0)</f>
        <v>#REF!</v>
      </c>
      <c r="E15" s="384">
        <f>-VLOOKUP($A15,'S_CONT_OS (MYFR)-dont use'!$1:$1048576,MATCH($A$2,'S_CONT_OS (MYFR)-dont use'!$7:$7,0),0)</f>
        <v>154.4963621</v>
      </c>
      <c r="F15" s="257" t="e">
        <f>-VLOOKUP($A15,#REF!,MATCH($A$2,#REF!,0)+1,0)</f>
        <v>#REF!</v>
      </c>
      <c r="G15" s="3"/>
      <c r="H15" s="20"/>
      <c r="I15" s="20"/>
      <c r="J15" s="20"/>
      <c r="K15" s="20"/>
      <c r="L15" s="4"/>
      <c r="M15" s="217"/>
      <c r="N15" s="218"/>
      <c r="O15" s="230" t="e">
        <f t="shared" si="0"/>
        <v>#REF!</v>
      </c>
      <c r="Q15" s="405"/>
      <c r="R15" s="405"/>
      <c r="S15" s="405"/>
      <c r="T15" s="405"/>
      <c r="V15" s="424"/>
      <c r="W15" s="424"/>
      <c r="X15" s="424"/>
      <c r="Y15" s="424"/>
    </row>
    <row r="16" spans="1:25" x14ac:dyDescent="0.25">
      <c r="A16" s="53" t="s">
        <v>49</v>
      </c>
      <c r="B16" s="270" t="s">
        <v>16</v>
      </c>
      <c r="C16" s="384" t="e">
        <f>-VLOOKUP($A16,#REF!,MATCH($A$2,#REF!,0),0)</f>
        <v>#REF!</v>
      </c>
      <c r="D16" s="384" t="e">
        <f>-VLOOKUP($A16,#REF!,MATCH($A$2,#REF!,0)+1,0)</f>
        <v>#REF!</v>
      </c>
      <c r="E16" s="384">
        <f>-VLOOKUP($A16,'S_CONT_OS (MYFR)-dont use'!$1:$1048576,MATCH($A$2,'S_CONT_OS (MYFR)-dont use'!$7:$7,0),0)</f>
        <v>0.37390292000000003</v>
      </c>
      <c r="F16" s="293" t="e">
        <f>-VLOOKUP($A16,#REF!,MATCH($A$2,#REF!,0)+1,0)</f>
        <v>#REF!</v>
      </c>
      <c r="G16" s="3"/>
      <c r="H16" s="20"/>
      <c r="I16" s="20"/>
      <c r="J16" s="20"/>
      <c r="K16" s="20"/>
      <c r="L16" s="4"/>
      <c r="M16" s="217"/>
      <c r="N16" s="218"/>
      <c r="O16" s="230">
        <v>0</v>
      </c>
      <c r="Q16" s="405"/>
      <c r="R16" s="405"/>
      <c r="S16" s="405"/>
      <c r="T16" s="405"/>
      <c r="V16" s="424"/>
      <c r="W16" s="424"/>
      <c r="X16" s="424"/>
      <c r="Y16" s="424"/>
    </row>
    <row r="17" spans="1:25" x14ac:dyDescent="0.25">
      <c r="A17" s="53" t="s">
        <v>50</v>
      </c>
      <c r="B17" s="270" t="s">
        <v>17</v>
      </c>
      <c r="C17" s="257" t="e">
        <f>-VLOOKUP($A17,#REF!,MATCH($A$2,#REF!,0),0)</f>
        <v>#REF!</v>
      </c>
      <c r="D17" s="257" t="e">
        <f>-VLOOKUP($A17,#REF!,MATCH($A$2,#REF!,0)+1,0)</f>
        <v>#REF!</v>
      </c>
      <c r="E17" s="384">
        <f>-VLOOKUP($A17,'S_CONT_OS (MYFR)-dont use'!$1:$1048576,MATCH($A$2,'S_CONT_OS (MYFR)-dont use'!$7:$7,0),0)</f>
        <v>78.461316099999905</v>
      </c>
      <c r="F17" s="257" t="e">
        <f>-VLOOKUP($A17,#REF!,MATCH($A$2,#REF!,0)+1,0)</f>
        <v>#REF!</v>
      </c>
      <c r="G17" s="3"/>
      <c r="H17" s="23"/>
      <c r="I17" s="23"/>
      <c r="J17" s="23"/>
      <c r="K17" s="23"/>
      <c r="L17" s="4"/>
      <c r="M17" s="217"/>
      <c r="N17" s="218"/>
      <c r="O17" s="230" t="e">
        <f>D17-M17</f>
        <v>#REF!</v>
      </c>
      <c r="Q17" s="405"/>
      <c r="R17" s="405"/>
      <c r="S17" s="405"/>
      <c r="T17" s="405"/>
      <c r="V17" s="424"/>
      <c r="W17" s="424"/>
      <c r="X17" s="424"/>
      <c r="Y17" s="424"/>
    </row>
    <row r="18" spans="1:25" x14ac:dyDescent="0.25">
      <c r="A18" s="53" t="s">
        <v>51</v>
      </c>
      <c r="B18" s="271" t="s">
        <v>18</v>
      </c>
      <c r="C18" s="272" t="e">
        <f t="shared" ref="C18:F18" si="1">SUM(C11:C17)</f>
        <v>#REF!</v>
      </c>
      <c r="D18" s="272" t="e">
        <f t="shared" si="1"/>
        <v>#REF!</v>
      </c>
      <c r="E18" s="272">
        <f t="shared" si="1"/>
        <v>3344.9273498699995</v>
      </c>
      <c r="F18" s="272" t="e">
        <f t="shared" si="1"/>
        <v>#REF!</v>
      </c>
      <c r="G18" s="3"/>
      <c r="H18" s="155" t="e">
        <f>-VLOOKUP($A18,#REF!,MATCH($A$2,#REF!,0),0)-C18</f>
        <v>#REF!</v>
      </c>
      <c r="I18" s="155" t="e">
        <f>-VLOOKUP($A18,#REF!,MATCH($A$2,#REF!,0)+1,0)-D18</f>
        <v>#REF!</v>
      </c>
      <c r="J18" s="155">
        <f>-VLOOKUP($A18,'S_CONT_OS (MYFR)-dont use'!$1:$1048576,MATCH($A$2,'S_CONT_OS (MYFR)-dont use'!$7:$7,0),0)-E18</f>
        <v>0</v>
      </c>
      <c r="K18" s="155" t="e">
        <f>-VLOOKUP($A18,#REF!,MATCH($A$2,#REF!,0)+1,0)-F18</f>
        <v>#REF!</v>
      </c>
      <c r="L18" s="4"/>
      <c r="M18" s="219"/>
      <c r="N18" s="220"/>
      <c r="O18" s="231" t="e">
        <f>D18-M18</f>
        <v>#REF!</v>
      </c>
      <c r="Q18" s="405"/>
      <c r="R18" s="405"/>
      <c r="S18" s="405"/>
      <c r="T18" s="405"/>
      <c r="V18" s="424"/>
      <c r="W18" s="424"/>
      <c r="X18" s="424"/>
      <c r="Y18" s="424"/>
    </row>
    <row r="19" spans="1:25" x14ac:dyDescent="0.25">
      <c r="B19" s="273" t="s">
        <v>19</v>
      </c>
      <c r="C19" s="257" t="s">
        <v>2</v>
      </c>
      <c r="D19" s="257" t="s">
        <v>2</v>
      </c>
      <c r="E19" s="257" t="s">
        <v>2</v>
      </c>
      <c r="F19" s="257" t="s">
        <v>2</v>
      </c>
      <c r="G19" s="3"/>
      <c r="H19" s="156"/>
      <c r="I19" s="156"/>
      <c r="J19" s="156"/>
      <c r="K19" s="156"/>
      <c r="L19" s="29"/>
      <c r="M19" s="221"/>
      <c r="N19" s="218"/>
      <c r="O19" s="230"/>
      <c r="Q19" s="405"/>
      <c r="R19" s="405"/>
      <c r="S19" s="405"/>
      <c r="T19" s="405"/>
      <c r="V19" s="424"/>
      <c r="W19" s="424"/>
      <c r="X19" s="424"/>
      <c r="Y19" s="424"/>
    </row>
    <row r="20" spans="1:25" x14ac:dyDescent="0.25">
      <c r="A20" s="53" t="s">
        <v>52</v>
      </c>
      <c r="B20" s="270" t="s">
        <v>20</v>
      </c>
      <c r="C20" s="257" t="e">
        <f>VLOOKUP($A20,#REF!,MATCH($A$2,#REF!,0),0)</f>
        <v>#REF!</v>
      </c>
      <c r="D20" s="257" t="e">
        <f>VLOOKUP($A20,#REF!,MATCH($A$2,#REF!,0)+1,0)</f>
        <v>#REF!</v>
      </c>
      <c r="E20" s="257">
        <f>VLOOKUP($A20,'S_CONT_OS (MYFR)-dont use'!$1:$1048576,MATCH($A$2,'S_CONT_OS (MYFR)-dont use'!$7:$7,0),0)</f>
        <v>246.30375878999999</v>
      </c>
      <c r="F20" s="257" t="e">
        <f>VLOOKUP($A20,#REF!,MATCH($A$2,#REF!,0)+1,0)</f>
        <v>#REF!</v>
      </c>
      <c r="G20" s="3"/>
      <c r="H20" s="156"/>
      <c r="I20" s="156"/>
      <c r="J20" s="156"/>
      <c r="K20" s="156"/>
      <c r="L20" s="4"/>
      <c r="M20" s="217"/>
      <c r="N20" s="218"/>
      <c r="O20" s="230" t="e">
        <f t="shared" ref="O20:O41" si="2">D20-M20</f>
        <v>#REF!</v>
      </c>
      <c r="Q20" s="405"/>
      <c r="R20" s="405"/>
      <c r="S20" s="405"/>
      <c r="T20" s="405"/>
      <c r="V20" s="424"/>
      <c r="W20" s="424"/>
      <c r="X20" s="424"/>
      <c r="Y20" s="424"/>
    </row>
    <row r="21" spans="1:25" x14ac:dyDescent="0.25">
      <c r="A21" s="53" t="s">
        <v>161</v>
      </c>
      <c r="B21" s="270" t="s">
        <v>21</v>
      </c>
      <c r="C21" s="257" t="e">
        <f>VLOOKUP($A21,#REF!,MATCH($A$2,#REF!,0),0)</f>
        <v>#REF!</v>
      </c>
      <c r="D21" s="257" t="e">
        <f>VLOOKUP($A21,#REF!,MATCH($A$2,#REF!,0)+1,0)</f>
        <v>#REF!</v>
      </c>
      <c r="E21" s="257">
        <f>VLOOKUP($A21,'S_CONT_OS (MYFR)-dont use'!$1:$1048576,MATCH($A$2,'S_CONT_OS (MYFR)-dont use'!$7:$7,0),0)</f>
        <v>320.52360646</v>
      </c>
      <c r="F21" s="257" t="e">
        <f>VLOOKUP($A21,#REF!,MATCH($A$2,#REF!,0)+1,0)</f>
        <v>#REF!</v>
      </c>
      <c r="G21" s="3"/>
      <c r="H21" s="156"/>
      <c r="I21" s="156"/>
      <c r="J21" s="156"/>
      <c r="K21" s="156"/>
      <c r="L21" s="4"/>
      <c r="M21" s="217"/>
      <c r="N21" s="218"/>
      <c r="O21" s="230" t="e">
        <f t="shared" si="2"/>
        <v>#REF!</v>
      </c>
      <c r="Q21" s="405"/>
      <c r="R21" s="405"/>
      <c r="S21" s="405"/>
      <c r="T21" s="405"/>
      <c r="V21" s="424"/>
      <c r="W21" s="424"/>
      <c r="X21" s="424"/>
      <c r="Y21" s="424"/>
    </row>
    <row r="22" spans="1:25" x14ac:dyDescent="0.25">
      <c r="A22" s="53" t="s">
        <v>162</v>
      </c>
      <c r="B22" s="270" t="s">
        <v>22</v>
      </c>
      <c r="C22" s="257" t="e">
        <f>VLOOKUP($A22,#REF!,MATCH($A$2,#REF!,0),0)</f>
        <v>#REF!</v>
      </c>
      <c r="D22" s="257" t="e">
        <f>VLOOKUP($A22,#REF!,MATCH($A$2,#REF!,0)+1,0)</f>
        <v>#REF!</v>
      </c>
      <c r="E22" s="257">
        <f>VLOOKUP($A22,'S_CONT_OS (MYFR)-dont use'!$1:$1048576,MATCH($A$2,'S_CONT_OS (MYFR)-dont use'!$7:$7,0),0)</f>
        <v>65.599831440000003</v>
      </c>
      <c r="F22" s="257" t="e">
        <f>VLOOKUP($A22,#REF!,MATCH($A$2,#REF!,0)+1,0)</f>
        <v>#REF!</v>
      </c>
      <c r="G22" s="3"/>
      <c r="H22" s="156"/>
      <c r="I22" s="156"/>
      <c r="J22" s="156"/>
      <c r="K22" s="156"/>
      <c r="L22" s="4"/>
      <c r="M22" s="217"/>
      <c r="N22" s="218"/>
      <c r="O22" s="230" t="e">
        <f t="shared" si="2"/>
        <v>#REF!</v>
      </c>
      <c r="Q22" s="405"/>
      <c r="R22" s="405"/>
      <c r="S22" s="405"/>
      <c r="T22" s="405"/>
      <c r="V22" s="424"/>
      <c r="W22" s="424"/>
      <c r="X22" s="424"/>
      <c r="Y22" s="424"/>
    </row>
    <row r="23" spans="1:25" x14ac:dyDescent="0.25">
      <c r="A23" s="53" t="s">
        <v>53</v>
      </c>
      <c r="B23" s="270" t="s">
        <v>23</v>
      </c>
      <c r="C23" s="257" t="e">
        <f>VLOOKUP($A23,#REF!,MATCH($A$2,#REF!,0),0)</f>
        <v>#REF!</v>
      </c>
      <c r="D23" s="257" t="e">
        <f>VLOOKUP($A23,#REF!,MATCH($A$2,#REF!,0)+1,0)</f>
        <v>#REF!</v>
      </c>
      <c r="E23" s="257">
        <f>VLOOKUP($A23,'S_CONT_OS (MYFR)-dont use'!$1:$1048576,MATCH($A$2,'S_CONT_OS (MYFR)-dont use'!$7:$7,0),0)</f>
        <v>1215.53425844</v>
      </c>
      <c r="F23" s="257" t="e">
        <f>VLOOKUP($A23,#REF!,MATCH($A$2,#REF!,0)+1,0)</f>
        <v>#REF!</v>
      </c>
      <c r="G23" s="3"/>
      <c r="H23" s="156"/>
      <c r="I23" s="156"/>
      <c r="J23" s="156"/>
      <c r="K23" s="156"/>
      <c r="L23" s="4"/>
      <c r="M23" s="217"/>
      <c r="N23" s="218"/>
      <c r="O23" s="230" t="e">
        <f t="shared" si="2"/>
        <v>#REF!</v>
      </c>
      <c r="Q23" s="405"/>
      <c r="R23" s="405"/>
      <c r="S23" s="405"/>
      <c r="T23" s="405"/>
      <c r="V23" s="424"/>
      <c r="W23" s="424"/>
      <c r="X23" s="424"/>
      <c r="Y23" s="424"/>
    </row>
    <row r="24" spans="1:25" x14ac:dyDescent="0.25">
      <c r="A24" s="53" t="s">
        <v>54</v>
      </c>
      <c r="B24" s="270" t="s">
        <v>24</v>
      </c>
      <c r="C24" s="257" t="e">
        <f>VLOOKUP($A24,#REF!,MATCH($A$2,#REF!,0),0)</f>
        <v>#REF!</v>
      </c>
      <c r="D24" s="257" t="e">
        <f>VLOOKUP($A24,#REF!,MATCH($A$2,#REF!,0)+1,0)</f>
        <v>#REF!</v>
      </c>
      <c r="E24" s="257">
        <f>VLOOKUP($A24,'S_CONT_OS (MYFR)-dont use'!$1:$1048576,MATCH($A$2,'S_CONT_OS (MYFR)-dont use'!$7:$7,0),0)</f>
        <v>40.089240490000002</v>
      </c>
      <c r="F24" s="257" t="e">
        <f>VLOOKUP($A24,#REF!,MATCH($A$2,#REF!,0)+1,0)</f>
        <v>#REF!</v>
      </c>
      <c r="G24" s="3"/>
      <c r="H24" s="156"/>
      <c r="I24" s="156"/>
      <c r="J24" s="156"/>
      <c r="K24" s="156"/>
      <c r="L24" s="4"/>
      <c r="M24" s="217"/>
      <c r="N24" s="218"/>
      <c r="O24" s="230" t="e">
        <f t="shared" si="2"/>
        <v>#REF!</v>
      </c>
      <c r="Q24" s="405"/>
      <c r="R24" s="405"/>
      <c r="S24" s="405"/>
      <c r="T24" s="405"/>
      <c r="V24" s="424"/>
      <c r="W24" s="424"/>
      <c r="X24" s="424"/>
      <c r="Y24" s="424"/>
    </row>
    <row r="25" spans="1:25" x14ac:dyDescent="0.25">
      <c r="A25" s="53" t="s">
        <v>55</v>
      </c>
      <c r="B25" s="270" t="s">
        <v>25</v>
      </c>
      <c r="C25" s="257" t="e">
        <f>VLOOKUP($A25,#REF!,MATCH($A$2,#REF!,0),0)</f>
        <v>#REF!</v>
      </c>
      <c r="D25" s="257" t="e">
        <f>VLOOKUP($A25,#REF!,MATCH($A$2,#REF!,0)+1,0)</f>
        <v>#REF!</v>
      </c>
      <c r="E25" s="257">
        <f>VLOOKUP($A25,'S_CONT_OS (MYFR)-dont use'!$1:$1048576,MATCH($A$2,'S_CONT_OS (MYFR)-dont use'!$7:$7,0),0)</f>
        <v>1279.3193126900001</v>
      </c>
      <c r="F25" s="257" t="e">
        <f>VLOOKUP($A25,#REF!,MATCH($A$2,#REF!,0)+1,0)</f>
        <v>#REF!</v>
      </c>
      <c r="G25" s="3"/>
      <c r="H25" s="156"/>
      <c r="I25" s="156"/>
      <c r="J25" s="156"/>
      <c r="K25" s="156"/>
      <c r="L25" s="4"/>
      <c r="M25" s="217"/>
      <c r="N25" s="218"/>
      <c r="O25" s="230" t="e">
        <f t="shared" si="2"/>
        <v>#REF!</v>
      </c>
      <c r="Q25" s="405"/>
      <c r="R25" s="405"/>
      <c r="S25" s="405"/>
      <c r="T25" s="405"/>
      <c r="V25" s="424"/>
      <c r="W25" s="424"/>
      <c r="X25" s="424"/>
      <c r="Y25" s="424"/>
    </row>
    <row r="26" spans="1:25" x14ac:dyDescent="0.25">
      <c r="A26" s="53" t="s">
        <v>56</v>
      </c>
      <c r="B26" s="274" t="s">
        <v>26</v>
      </c>
      <c r="C26" s="275" t="e">
        <f t="shared" ref="C26:F26" si="3">SUM(C20:C25)</f>
        <v>#REF!</v>
      </c>
      <c r="D26" s="275" t="e">
        <f t="shared" si="3"/>
        <v>#REF!</v>
      </c>
      <c r="E26" s="275">
        <f t="shared" si="3"/>
        <v>3167.3700083100002</v>
      </c>
      <c r="F26" s="275" t="e">
        <f t="shared" si="3"/>
        <v>#REF!</v>
      </c>
      <c r="G26" s="3"/>
      <c r="H26" s="155" t="e">
        <f>VLOOKUP($A26,#REF!,MATCH($A$2,#REF!,0),0)-C26</f>
        <v>#REF!</v>
      </c>
      <c r="I26" s="155" t="e">
        <f>VLOOKUP($A26,#REF!,MATCH($A$2,#REF!,0)+1,0)-D26</f>
        <v>#REF!</v>
      </c>
      <c r="J26" s="155">
        <f>VLOOKUP($A26,'S_CONT_OS (MYFR)-dont use'!$1:$1048576,MATCH($A$2,'S_CONT_OS (MYFR)-dont use'!$7:$7,0),0)-E26</f>
        <v>0</v>
      </c>
      <c r="K26" s="155" t="e">
        <f>VLOOKUP($A26,#REF!,MATCH($A$2,#REF!,0)+1,0)-F26</f>
        <v>#REF!</v>
      </c>
      <c r="L26" s="4"/>
      <c r="M26" s="222"/>
      <c r="N26" s="218"/>
      <c r="O26" s="232" t="e">
        <f t="shared" si="2"/>
        <v>#REF!</v>
      </c>
      <c r="Q26" s="405"/>
      <c r="R26" s="405"/>
      <c r="S26" s="405"/>
      <c r="T26" s="405"/>
      <c r="V26" s="424"/>
      <c r="W26" s="424"/>
      <c r="X26" s="424"/>
      <c r="Y26" s="424"/>
    </row>
    <row r="27" spans="1:25" ht="15.75" thickBot="1" x14ac:dyDescent="0.3">
      <c r="A27" s="53" t="s">
        <v>57</v>
      </c>
      <c r="B27" s="276" t="s">
        <v>27</v>
      </c>
      <c r="C27" s="277" t="e">
        <f t="shared" ref="C27:F27" si="4">C18-C26</f>
        <v>#REF!</v>
      </c>
      <c r="D27" s="277" t="e">
        <f t="shared" si="4"/>
        <v>#REF!</v>
      </c>
      <c r="E27" s="277">
        <f t="shared" si="4"/>
        <v>177.55734155999926</v>
      </c>
      <c r="F27" s="277" t="e">
        <f t="shared" si="4"/>
        <v>#REF!</v>
      </c>
      <c r="G27" s="3"/>
      <c r="H27" s="157" t="e">
        <f>-VLOOKUP($A27,#REF!,MATCH($A$2,#REF!,0),0)-C27</f>
        <v>#REF!</v>
      </c>
      <c r="I27" s="157" t="e">
        <f>-VLOOKUP($A27,#REF!,MATCH($A$2,#REF!,0)+1,0)-D27</f>
        <v>#REF!</v>
      </c>
      <c r="J27" s="157">
        <f>-VLOOKUP($A27,'S_CONT_OS (MYFR)-dont use'!$1:$1048576,MATCH($A$2,'S_CONT_OS (MYFR)-dont use'!$7:$7,0),0)-E27</f>
        <v>7.3896444519050419E-13</v>
      </c>
      <c r="K27" s="157" t="e">
        <f>-VLOOKUP($A27,#REF!,MATCH($A$2,#REF!,0)+1,0)-F27</f>
        <v>#REF!</v>
      </c>
      <c r="L27" s="4"/>
      <c r="M27" s="223"/>
      <c r="N27" s="220"/>
      <c r="O27" s="233" t="e">
        <f t="shared" si="2"/>
        <v>#REF!</v>
      </c>
      <c r="Q27" s="405"/>
      <c r="R27" s="405"/>
      <c r="S27" s="405"/>
      <c r="T27" s="405"/>
      <c r="V27" s="424"/>
      <c r="W27" s="424"/>
      <c r="X27" s="424"/>
      <c r="Y27" s="424"/>
    </row>
    <row r="28" spans="1:25" x14ac:dyDescent="0.25">
      <c r="B28" s="273" t="s">
        <v>28</v>
      </c>
      <c r="C28" s="256" t="s">
        <v>2</v>
      </c>
      <c r="D28" s="256" t="s">
        <v>2</v>
      </c>
      <c r="E28" s="256" t="s">
        <v>2</v>
      </c>
      <c r="F28" s="256" t="s">
        <v>2</v>
      </c>
      <c r="G28" s="3"/>
      <c r="H28" s="158"/>
      <c r="I28" s="158"/>
      <c r="J28" s="158"/>
      <c r="K28" s="158"/>
      <c r="L28" s="4"/>
      <c r="M28" s="224"/>
      <c r="N28" s="220"/>
      <c r="O28" s="230"/>
      <c r="Q28" s="405"/>
      <c r="R28" s="405"/>
      <c r="S28" s="405"/>
      <c r="T28" s="405"/>
      <c r="V28" s="424"/>
      <c r="W28" s="424"/>
      <c r="X28" s="424"/>
      <c r="Y28" s="424"/>
    </row>
    <row r="29" spans="1:25" x14ac:dyDescent="0.25">
      <c r="A29" s="53" t="s">
        <v>58</v>
      </c>
      <c r="B29" s="278" t="s">
        <v>29</v>
      </c>
      <c r="C29" s="257" t="e">
        <f>-VLOOKUP($A29,#REF!,MATCH($A$2,#REF!,0),0)</f>
        <v>#REF!</v>
      </c>
      <c r="D29" s="257" t="e">
        <f>-VLOOKUP($A29,#REF!,MATCH($A$2,#REF!,0)+1,0)</f>
        <v>#REF!</v>
      </c>
      <c r="E29" s="257">
        <f>-VLOOKUP($A29,'S_CONT_OS (MYFR)-dont use'!$1:$1048576,MATCH($A$2,'S_CONT_OS (MYFR)-dont use'!$7:$7,0),0)</f>
        <v>-100.69997262</v>
      </c>
      <c r="F29" s="257" t="e">
        <f>-VLOOKUP($A29,#REF!,MATCH($A$2,#REF!,0)+1,0)</f>
        <v>#REF!</v>
      </c>
      <c r="G29" s="3"/>
      <c r="H29" s="158"/>
      <c r="I29" s="158"/>
      <c r="J29" s="158"/>
      <c r="K29" s="158"/>
      <c r="L29" s="39"/>
      <c r="M29" s="217"/>
      <c r="N29" s="220"/>
      <c r="O29" s="230" t="e">
        <f t="shared" si="2"/>
        <v>#REF!</v>
      </c>
      <c r="Q29" s="405"/>
      <c r="R29" s="405"/>
      <c r="S29" s="405"/>
      <c r="T29" s="405"/>
      <c r="V29" s="424"/>
      <c r="W29" s="424"/>
      <c r="X29" s="424"/>
      <c r="Y29" s="424"/>
    </row>
    <row r="30" spans="1:25" ht="25.5" customHeight="1" outlineLevel="1" x14ac:dyDescent="0.25">
      <c r="A30" s="53" t="s">
        <v>59</v>
      </c>
      <c r="B30" s="279" t="s">
        <v>30</v>
      </c>
      <c r="C30" s="257" t="e">
        <f>-VLOOKUP($A30,#REF!,MATCH($A$2,#REF!,0),0)</f>
        <v>#REF!</v>
      </c>
      <c r="D30" s="257" t="e">
        <f>-VLOOKUP($A30,#REF!,MATCH($A$2,#REF!,0)+1,0)</f>
        <v>#REF!</v>
      </c>
      <c r="E30" s="257" t="s">
        <v>2</v>
      </c>
      <c r="F30" s="257" t="e">
        <f>-VLOOKUP($A30,#REF!,MATCH($A$2,#REF!,0)+1,0)</f>
        <v>#REF!</v>
      </c>
      <c r="G30" s="3"/>
      <c r="H30" s="158"/>
      <c r="I30" s="158"/>
      <c r="J30" s="158"/>
      <c r="K30" s="158"/>
      <c r="L30" s="39"/>
      <c r="M30" s="217"/>
      <c r="N30" s="220"/>
      <c r="O30" s="230" t="e">
        <f t="shared" si="2"/>
        <v>#REF!</v>
      </c>
      <c r="Q30" s="405"/>
      <c r="R30" s="405"/>
      <c r="S30" s="405"/>
      <c r="T30" s="405"/>
      <c r="V30" s="424"/>
      <c r="W30" s="424"/>
      <c r="X30" s="424"/>
      <c r="Y30" s="424"/>
    </row>
    <row r="31" spans="1:25" x14ac:dyDescent="0.25">
      <c r="A31" s="53" t="s">
        <v>60</v>
      </c>
      <c r="B31" s="278" t="s">
        <v>31</v>
      </c>
      <c r="C31" s="257" t="e">
        <f>-VLOOKUP($A31,#REF!,MATCH($A$2,#REF!,0),0)</f>
        <v>#REF!</v>
      </c>
      <c r="D31" s="257" t="e">
        <f>-VLOOKUP($A31,#REF!,MATCH($A$2,#REF!,0)+1,0)</f>
        <v>#REF!</v>
      </c>
      <c r="E31" s="257">
        <f>-VLOOKUP($A31,'S_CONT_OS (MYFR)-dont use'!$1:$1048576,MATCH($A$2,'S_CONT_OS (MYFR)-dont use'!$7:$7,0),0)</f>
        <v>2.1264299999999999E-3</v>
      </c>
      <c r="F31" s="257" t="e">
        <f>-VLOOKUP($A31,#REF!,MATCH($A$2,#REF!,0)+1,0)</f>
        <v>#REF!</v>
      </c>
      <c r="G31" s="3"/>
      <c r="H31" s="158"/>
      <c r="I31" s="158"/>
      <c r="J31" s="158"/>
      <c r="K31" s="158"/>
      <c r="L31" s="39"/>
      <c r="M31" s="217"/>
      <c r="N31" s="220"/>
      <c r="O31" s="230" t="e">
        <f t="shared" si="2"/>
        <v>#REF!</v>
      </c>
      <c r="Q31" s="405"/>
      <c r="R31" s="405"/>
      <c r="S31" s="405"/>
      <c r="T31" s="405"/>
      <c r="V31" s="424"/>
      <c r="W31" s="424"/>
      <c r="X31" s="424"/>
      <c r="Y31" s="424"/>
    </row>
    <row r="32" spans="1:25" x14ac:dyDescent="0.25">
      <c r="A32" s="53" t="s">
        <v>61</v>
      </c>
      <c r="B32" s="280" t="s">
        <v>32</v>
      </c>
      <c r="C32" s="257" t="e">
        <f>-VLOOKUP($A32,#REF!,MATCH($A$2,#REF!,0),0)</f>
        <v>#REF!</v>
      </c>
      <c r="D32" s="257" t="e">
        <f>-VLOOKUP($A32,#REF!,MATCH($A$2,#REF!,0)+1,0)</f>
        <v>#REF!</v>
      </c>
      <c r="E32" s="257">
        <f>-VLOOKUP($A32,'S_CONT_OS (MYFR)-dont use'!$1:$1048576,MATCH($A$2,'S_CONT_OS (MYFR)-dont use'!$7:$7,0),0)</f>
        <v>-2.7373852599999999</v>
      </c>
      <c r="F32" s="257" t="e">
        <f>-VLOOKUP($A32,#REF!,MATCH($A$2,#REF!,0)+1,0)</f>
        <v>#REF!</v>
      </c>
      <c r="G32" s="3"/>
      <c r="H32" s="158"/>
      <c r="I32" s="158"/>
      <c r="J32" s="158"/>
      <c r="K32" s="158"/>
      <c r="L32" s="39"/>
      <c r="M32" s="217"/>
      <c r="N32" s="220"/>
      <c r="O32" s="230" t="e">
        <f t="shared" si="2"/>
        <v>#REF!</v>
      </c>
      <c r="Q32" s="405"/>
      <c r="R32" s="405"/>
      <c r="S32" s="405"/>
      <c r="T32" s="405"/>
      <c r="V32" s="424"/>
      <c r="W32" s="424"/>
      <c r="X32" s="424"/>
      <c r="Y32" s="424"/>
    </row>
    <row r="33" spans="1:25" x14ac:dyDescent="0.25">
      <c r="A33" s="53" t="s">
        <v>62</v>
      </c>
      <c r="B33" s="274" t="s">
        <v>33</v>
      </c>
      <c r="C33" s="275" t="e">
        <f t="shared" ref="C33:F33" si="5">SUM(C29:C32)</f>
        <v>#REF!</v>
      </c>
      <c r="D33" s="275" t="e">
        <f t="shared" si="5"/>
        <v>#REF!</v>
      </c>
      <c r="E33" s="275">
        <f t="shared" si="5"/>
        <v>-103.43523144999999</v>
      </c>
      <c r="F33" s="275" t="e">
        <f t="shared" si="5"/>
        <v>#REF!</v>
      </c>
      <c r="G33" s="3"/>
      <c r="H33" s="155" t="e">
        <f>-VLOOKUP($A33,#REF!,MATCH($A$2,#REF!,0),0)-C33</f>
        <v>#REF!</v>
      </c>
      <c r="I33" s="155" t="e">
        <f>-VLOOKUP($A33,#REF!,MATCH($A$2,#REF!,0)+1,0)-D33</f>
        <v>#REF!</v>
      </c>
      <c r="J33" s="155">
        <f>-VLOOKUP($A33,'S_CONT_OS (MYFR)-dont use'!$1:$1048576,MATCH($A$2,'S_CONT_OS (MYFR)-dont use'!$7:$7,0),0)-E33</f>
        <v>0</v>
      </c>
      <c r="K33" s="155" t="e">
        <f>-VLOOKUP($A33,#REF!,MATCH($A$2,#REF!,0)+1,0)-F33</f>
        <v>#REF!</v>
      </c>
      <c r="L33" s="39"/>
      <c r="M33" s="222"/>
      <c r="N33" s="220"/>
      <c r="O33" s="232" t="e">
        <f t="shared" si="2"/>
        <v>#REF!</v>
      </c>
      <c r="Q33" s="405"/>
      <c r="R33" s="405"/>
      <c r="S33" s="405"/>
      <c r="T33" s="405"/>
      <c r="V33" s="424"/>
      <c r="W33" s="424"/>
      <c r="X33" s="424"/>
      <c r="Y33" s="424"/>
    </row>
    <row r="34" spans="1:25" x14ac:dyDescent="0.25">
      <c r="A34" s="53" t="s">
        <v>63</v>
      </c>
      <c r="B34" s="274" t="s">
        <v>34</v>
      </c>
      <c r="C34" s="275" t="e">
        <f t="shared" ref="C34:F34" si="6">C27+C33</f>
        <v>#REF!</v>
      </c>
      <c r="D34" s="275" t="e">
        <f t="shared" si="6"/>
        <v>#REF!</v>
      </c>
      <c r="E34" s="275">
        <f t="shared" si="6"/>
        <v>74.122110109999269</v>
      </c>
      <c r="F34" s="275" t="e">
        <f t="shared" si="6"/>
        <v>#REF!</v>
      </c>
      <c r="G34" s="3"/>
      <c r="H34" s="160" t="e">
        <f>-VLOOKUP($A34,#REF!,MATCH($A$2,#REF!,0),0)-C34</f>
        <v>#REF!</v>
      </c>
      <c r="I34" s="160" t="e">
        <f>-VLOOKUP($A34,#REF!,MATCH($A$2,#REF!,0)+1,0)-D34</f>
        <v>#REF!</v>
      </c>
      <c r="J34" s="160">
        <f>-VLOOKUP($A34,'S_CONT_OS (MYFR)-dont use'!$1:$1048576,MATCH($A$2,'S_CONT_OS (MYFR)-dont use'!$7:$7,0),0)-E34</f>
        <v>7.2475359047530219E-13</v>
      </c>
      <c r="K34" s="160" t="e">
        <f>-VLOOKUP($A34,#REF!,MATCH($A$2,#REF!,0)+1,0)-F34</f>
        <v>#REF!</v>
      </c>
      <c r="L34" s="39"/>
      <c r="M34" s="222"/>
      <c r="N34" s="220"/>
      <c r="O34" s="232" t="e">
        <f t="shared" si="2"/>
        <v>#REF!</v>
      </c>
      <c r="Q34" s="405"/>
      <c r="R34" s="405"/>
      <c r="S34" s="405"/>
      <c r="T34" s="405"/>
      <c r="V34" s="424"/>
      <c r="W34" s="424"/>
      <c r="X34" s="424"/>
      <c r="Y34" s="424"/>
    </row>
    <row r="35" spans="1:25" x14ac:dyDescent="0.25">
      <c r="B35" s="281" t="s">
        <v>35</v>
      </c>
      <c r="C35" s="256" t="s">
        <v>2</v>
      </c>
      <c r="D35" s="256" t="s">
        <v>2</v>
      </c>
      <c r="E35" s="256" t="s">
        <v>2</v>
      </c>
      <c r="F35" s="256" t="s">
        <v>2</v>
      </c>
      <c r="G35" s="3"/>
      <c r="H35" s="158"/>
      <c r="I35" s="158"/>
      <c r="J35" s="158"/>
      <c r="K35" s="158"/>
      <c r="L35" s="39"/>
      <c r="M35" s="225"/>
      <c r="N35" s="220"/>
      <c r="O35" s="230"/>
      <c r="Q35" s="405"/>
      <c r="R35" s="405"/>
      <c r="S35" s="405"/>
      <c r="T35" s="405"/>
      <c r="V35" s="424"/>
      <c r="W35" s="424"/>
      <c r="X35" s="424"/>
      <c r="Y35" s="424"/>
    </row>
    <row r="36" spans="1:25" ht="25.5" customHeight="1" outlineLevel="1" x14ac:dyDescent="0.25">
      <c r="A36" s="53" t="s">
        <v>64</v>
      </c>
      <c r="B36" s="279" t="s">
        <v>36</v>
      </c>
      <c r="C36" s="384" t="e">
        <f>-VLOOKUP($A36,#REF!,MATCH($A$2,#REF!,0),0)</f>
        <v>#REF!</v>
      </c>
      <c r="D36" s="257" t="e">
        <f>-VLOOKUP($A36,#REF!,MATCH($A$2,#REF!,0)+1,0)</f>
        <v>#REF!</v>
      </c>
      <c r="E36" s="257">
        <f>-VLOOKUP($A36,'S_CONT_OS (MYFR)-dont use'!$1:$1048576,MATCH($A$2,'S_CONT_OS (MYFR)-dont use'!$7:$7,0),0)+X36</f>
        <v>-8.4350134600000004</v>
      </c>
      <c r="F36" s="257" t="e">
        <f>-VLOOKUP($A36,#REF!,MATCH($A$2,#REF!,0)+1,0)</f>
        <v>#REF!</v>
      </c>
      <c r="G36" s="3"/>
      <c r="H36" s="158"/>
      <c r="I36" s="158"/>
      <c r="J36" s="158"/>
      <c r="K36" s="158"/>
      <c r="L36" s="39"/>
      <c r="M36" s="217"/>
      <c r="N36" s="220"/>
      <c r="O36" s="230" t="e">
        <f t="shared" si="2"/>
        <v>#REF!</v>
      </c>
      <c r="Q36" s="405"/>
      <c r="R36" s="405"/>
      <c r="S36" s="405"/>
      <c r="T36" s="405"/>
      <c r="V36" s="424"/>
      <c r="W36" s="424"/>
      <c r="X36" s="424"/>
      <c r="Y36" s="424"/>
    </row>
    <row r="37" spans="1:25" x14ac:dyDescent="0.25">
      <c r="A37" s="53" t="s">
        <v>65</v>
      </c>
      <c r="B37" s="279" t="s">
        <v>37</v>
      </c>
      <c r="C37" s="384" t="e">
        <f>-VLOOKUP($A37,#REF!,MATCH($A$2,#REF!,0),0)</f>
        <v>#REF!</v>
      </c>
      <c r="D37" s="257" t="e">
        <f>-VLOOKUP($A37,#REF!,MATCH($A$2,#REF!,0)+1,0)</f>
        <v>#REF!</v>
      </c>
      <c r="E37" s="257">
        <f>-VLOOKUP($A37,'S_CONT_OS (MYFR)-dont use'!$1:$1048576,MATCH($A$2,'S_CONT_OS (MYFR)-dont use'!$7:$7,0),0)+X37</f>
        <v>2.6706000000000001E-4</v>
      </c>
      <c r="F37" s="257" t="e">
        <f>-VLOOKUP($A37,#REF!,MATCH($A$2,#REF!,0)+1,0)</f>
        <v>#REF!</v>
      </c>
      <c r="G37" s="3"/>
      <c r="H37" s="158"/>
      <c r="I37" s="158"/>
      <c r="J37" s="158"/>
      <c r="K37" s="158"/>
      <c r="L37" s="39"/>
      <c r="M37" s="217"/>
      <c r="N37" s="220"/>
      <c r="O37" s="230" t="e">
        <f t="shared" si="2"/>
        <v>#REF!</v>
      </c>
      <c r="Q37" s="405"/>
      <c r="R37" s="405"/>
      <c r="S37" s="405"/>
      <c r="T37" s="405"/>
      <c r="V37" s="424"/>
      <c r="W37" s="424"/>
      <c r="X37" s="424"/>
      <c r="Y37" s="424"/>
    </row>
    <row r="38" spans="1:25" ht="15" customHeight="1" outlineLevel="1" x14ac:dyDescent="0.25">
      <c r="A38" s="53" t="s">
        <v>66</v>
      </c>
      <c r="B38" s="279" t="s">
        <v>38</v>
      </c>
      <c r="C38" s="384" t="e">
        <f>-VLOOKUP($A38,#REF!,MATCH($A$2,#REF!,0),0)</f>
        <v>#REF!</v>
      </c>
      <c r="D38" s="384" t="e">
        <f>-VLOOKUP($A38,#REF!,MATCH($A$2,#REF!,0)+1,0)</f>
        <v>#REF!</v>
      </c>
      <c r="E38" s="257">
        <f>-VLOOKUP($A38,'S_CONT_OS (MYFR)-dont use'!$1:$1048576,MATCH($A$2,'S_CONT_OS (MYFR)-dont use'!$7:$7,0),0)</f>
        <v>0</v>
      </c>
      <c r="F38" s="257" t="e">
        <f>-VLOOKUP($A38,#REF!,MATCH($A$2,#REF!,0)+1,0)</f>
        <v>#REF!</v>
      </c>
      <c r="G38" s="3"/>
      <c r="H38" s="158"/>
      <c r="I38" s="158"/>
      <c r="J38" s="158"/>
      <c r="K38" s="158"/>
      <c r="L38" s="39"/>
      <c r="M38" s="217"/>
      <c r="N38" s="220"/>
      <c r="O38" s="230" t="e">
        <f t="shared" si="2"/>
        <v>#REF!</v>
      </c>
      <c r="Q38" s="405"/>
      <c r="R38" s="405"/>
      <c r="S38" s="405"/>
      <c r="T38" s="405"/>
      <c r="V38" s="424"/>
      <c r="W38" s="424"/>
      <c r="X38" s="425"/>
      <c r="Y38" s="424"/>
    </row>
    <row r="39" spans="1:25" x14ac:dyDescent="0.25">
      <c r="A39" s="53" t="s">
        <v>67</v>
      </c>
      <c r="B39" s="279" t="s">
        <v>39</v>
      </c>
      <c r="C39" s="384" t="e">
        <f>-VLOOKUP($A39,#REF!,MATCH($A$2,#REF!,0),0)</f>
        <v>#REF!</v>
      </c>
      <c r="D39" s="384" t="e">
        <f>-VLOOKUP($A39,#REF!,MATCH($A$2,#REF!,0)+1,0)</f>
        <v>#REF!</v>
      </c>
      <c r="E39" s="257">
        <f>-VLOOKUP($A39,'S_CONT_OS (MYFR)-dont use'!$1:$1048576,MATCH($A$2,'S_CONT_OS (MYFR)-dont use'!$7:$7,0),0)+E36+X39</f>
        <v>-8.3209750700000011</v>
      </c>
      <c r="F39" s="293" t="e">
        <f>-VLOOKUP($A39,#REF!,MATCH($A$2,#REF!,0)+1,0)</f>
        <v>#REF!</v>
      </c>
      <c r="G39" s="3"/>
      <c r="H39" s="159"/>
      <c r="I39" s="159"/>
      <c r="J39" s="159"/>
      <c r="K39" s="159"/>
      <c r="L39" s="39"/>
      <c r="M39" s="226"/>
      <c r="N39" s="220"/>
      <c r="O39" s="230" t="e">
        <f t="shared" si="2"/>
        <v>#REF!</v>
      </c>
      <c r="Q39" s="405"/>
      <c r="R39" s="405"/>
      <c r="S39" s="405"/>
      <c r="T39" s="405"/>
      <c r="V39" s="424"/>
      <c r="W39" s="424"/>
      <c r="X39" s="424"/>
      <c r="Y39" s="424"/>
    </row>
    <row r="40" spans="1:25" x14ac:dyDescent="0.25">
      <c r="A40" s="53" t="s">
        <v>68</v>
      </c>
      <c r="B40" s="282" t="s">
        <v>40</v>
      </c>
      <c r="C40" s="275" t="e">
        <f t="shared" ref="C40:F40" si="7">SUM(C36:C39)</f>
        <v>#REF!</v>
      </c>
      <c r="D40" s="275" t="e">
        <f t="shared" si="7"/>
        <v>#REF!</v>
      </c>
      <c r="E40" s="275">
        <f>SUM(E36:E39)-E36</f>
        <v>-8.3207080100000006</v>
      </c>
      <c r="F40" s="275" t="e">
        <f t="shared" si="7"/>
        <v>#REF!</v>
      </c>
      <c r="G40" s="3"/>
      <c r="H40" s="155" t="e">
        <f>-VLOOKUP($A40,#REF!,MATCH($A$2,#REF!,0),0)-C40</f>
        <v>#REF!</v>
      </c>
      <c r="I40" s="155" t="e">
        <f>-VLOOKUP($A40,#REF!,MATCH($A$2,#REF!,0)+1,0)-D40</f>
        <v>#REF!</v>
      </c>
      <c r="J40" s="155">
        <f>-VLOOKUP($A40,'S_CONT_OS (MYFR)-dont use'!$1:$1048576,MATCH($A$2,'S_CONT_OS (MYFR)-dont use'!$7:$7,0),0)-E40</f>
        <v>0</v>
      </c>
      <c r="K40" s="155" t="e">
        <f>-VLOOKUP($A40,#REF!,MATCH($A$2,#REF!,0)+1,0)-F40</f>
        <v>#REF!</v>
      </c>
      <c r="L40" s="39"/>
      <c r="M40" s="227"/>
      <c r="N40" s="220"/>
      <c r="O40" s="232" t="e">
        <f t="shared" si="2"/>
        <v>#REF!</v>
      </c>
      <c r="Q40" s="405"/>
      <c r="R40" s="405"/>
      <c r="S40" s="405"/>
      <c r="T40" s="405"/>
      <c r="V40" s="424"/>
      <c r="W40" s="424"/>
      <c r="X40" s="424"/>
      <c r="Y40" s="424"/>
    </row>
    <row r="41" spans="1:25" ht="15.75" thickBot="1" x14ac:dyDescent="0.3">
      <c r="A41" s="53" t="s">
        <v>69</v>
      </c>
      <c r="B41" s="283" t="s">
        <v>41</v>
      </c>
      <c r="C41" s="284" t="e">
        <f t="shared" ref="C41:F41" si="8">C34+C40</f>
        <v>#REF!</v>
      </c>
      <c r="D41" s="284" t="e">
        <f t="shared" si="8"/>
        <v>#REF!</v>
      </c>
      <c r="E41" s="284">
        <f t="shared" si="8"/>
        <v>65.801402099999265</v>
      </c>
      <c r="F41" s="284" t="e">
        <f t="shared" si="8"/>
        <v>#REF!</v>
      </c>
      <c r="G41" s="3"/>
      <c r="H41" s="157" t="e">
        <f>-VLOOKUP($A41,#REF!,MATCH($A$2,#REF!,0),0)-C41</f>
        <v>#REF!</v>
      </c>
      <c r="I41" s="157" t="e">
        <f>-VLOOKUP($A41,#REF!,MATCH($A$2,#REF!,0)+1,0)-D41</f>
        <v>#REF!</v>
      </c>
      <c r="J41" s="157">
        <f>-VLOOKUP($A41,'S_CONT_OS (MYFR)-dont use'!$1:$1048576,MATCH($A$2,'S_CONT_OS (MYFR)-dont use'!$7:$7,0),0)-E41</f>
        <v>7.3896444519050419E-13</v>
      </c>
      <c r="K41" s="157" t="e">
        <f>-VLOOKUP($A41,#REF!,MATCH($A$2,#REF!,0)+1,0)-F41</f>
        <v>#REF!</v>
      </c>
      <c r="L41" s="39"/>
      <c r="M41" s="223"/>
      <c r="N41" s="220"/>
      <c r="O41" s="233" t="e">
        <f t="shared" si="2"/>
        <v>#REF!</v>
      </c>
      <c r="Q41" s="405"/>
      <c r="R41" s="405"/>
      <c r="S41" s="405"/>
      <c r="T41" s="405"/>
      <c r="V41" s="424"/>
      <c r="W41" s="424"/>
      <c r="X41" s="424"/>
      <c r="Y41" s="424"/>
    </row>
    <row r="42" spans="1:25" x14ac:dyDescent="0.25">
      <c r="B42" s="260" t="s">
        <v>279</v>
      </c>
      <c r="C42" s="40"/>
      <c r="D42" s="40"/>
      <c r="E42" s="40"/>
      <c r="F42" s="40"/>
      <c r="G42" s="3"/>
      <c r="H42" s="46"/>
      <c r="I42" s="46"/>
      <c r="J42" s="46"/>
      <c r="K42" s="46"/>
      <c r="L42" s="39"/>
      <c r="M42" s="47"/>
      <c r="N42" s="26"/>
      <c r="O42" s="47"/>
    </row>
    <row r="43" spans="1:25" x14ac:dyDescent="0.25">
      <c r="B43" s="28"/>
      <c r="C43" s="40"/>
      <c r="D43" s="40"/>
      <c r="E43" s="40"/>
      <c r="F43" s="40"/>
      <c r="G43" s="3"/>
      <c r="H43" s="46"/>
      <c r="I43" s="46"/>
      <c r="J43" s="46"/>
      <c r="K43" s="46"/>
      <c r="L43" s="39"/>
      <c r="M43" s="47"/>
      <c r="N43" s="26"/>
      <c r="O43" s="47"/>
    </row>
    <row r="44" spans="1:25" x14ac:dyDescent="0.25">
      <c r="B44" s="3"/>
      <c r="C44" s="3"/>
      <c r="D44" s="3"/>
      <c r="E44" s="3"/>
      <c r="F44" s="3"/>
      <c r="G44" s="3"/>
    </row>
    <row r="45" spans="1:25" x14ac:dyDescent="0.25">
      <c r="B45" s="554" t="s">
        <v>42</v>
      </c>
      <c r="C45" s="554"/>
      <c r="D45" s="554"/>
      <c r="E45" s="554"/>
      <c r="F45" s="554"/>
      <c r="G45" s="48"/>
    </row>
    <row r="46" spans="1:25" x14ac:dyDescent="0.25">
      <c r="B46" s="171" t="s">
        <v>43</v>
      </c>
      <c r="C46" s="50"/>
      <c r="D46" s="50"/>
      <c r="E46" s="50"/>
      <c r="F46" s="50"/>
    </row>
    <row r="50" spans="1:23" x14ac:dyDescent="0.25">
      <c r="B50" s="3"/>
      <c r="C50" s="3"/>
      <c r="D50" s="3"/>
      <c r="E50" s="3"/>
      <c r="F50" s="3"/>
      <c r="G50" s="3"/>
    </row>
    <row r="51" spans="1:23" x14ac:dyDescent="0.25">
      <c r="B51" s="1" t="s">
        <v>248</v>
      </c>
      <c r="C51" s="2"/>
      <c r="D51" s="54"/>
      <c r="E51" s="2"/>
      <c r="F51" s="2"/>
      <c r="G51" s="3"/>
    </row>
    <row r="52" spans="1:23" x14ac:dyDescent="0.25">
      <c r="B52" s="2"/>
      <c r="C52" s="2"/>
      <c r="D52" s="2"/>
      <c r="E52" s="2"/>
      <c r="F52" s="2"/>
      <c r="G52" s="3"/>
    </row>
    <row r="53" spans="1:23" x14ac:dyDescent="0.25">
      <c r="B53" s="555" t="s">
        <v>105</v>
      </c>
      <c r="C53" s="555"/>
      <c r="D53" s="555"/>
      <c r="E53" s="555"/>
      <c r="F53" s="555"/>
      <c r="G53" s="3"/>
    </row>
    <row r="54" spans="1:23" ht="14.45" customHeight="1" x14ac:dyDescent="0.25">
      <c r="B54" s="552" t="s">
        <v>0</v>
      </c>
      <c r="C54" s="552"/>
      <c r="D54" s="552"/>
      <c r="E54" s="552"/>
      <c r="F54" s="552"/>
      <c r="G54" s="3"/>
      <c r="H54" s="37" t="s">
        <v>106</v>
      </c>
      <c r="I54" s="55"/>
      <c r="J54" s="55"/>
      <c r="K54" s="55"/>
      <c r="L54" s="4"/>
      <c r="M54" s="166" t="s">
        <v>71</v>
      </c>
      <c r="N54" s="4"/>
      <c r="O54" s="578" t="s">
        <v>312</v>
      </c>
      <c r="P54" s="579"/>
      <c r="Q54" s="579"/>
      <c r="R54" s="580"/>
      <c r="T54" s="569" t="s">
        <v>313</v>
      </c>
      <c r="U54" s="570"/>
      <c r="V54" s="570"/>
      <c r="W54" s="571"/>
    </row>
    <row r="55" spans="1:23" x14ac:dyDescent="0.25">
      <c r="B55" s="201" t="s">
        <v>2</v>
      </c>
      <c r="C55" s="393" t="s">
        <v>2</v>
      </c>
      <c r="D55" s="396" t="s">
        <v>2</v>
      </c>
      <c r="E55" s="396" t="s">
        <v>303</v>
      </c>
      <c r="F55" s="397" t="s">
        <v>2</v>
      </c>
      <c r="G55" s="3"/>
      <c r="H55" s="58"/>
      <c r="I55" s="59" t="s">
        <v>72</v>
      </c>
      <c r="J55" s="60"/>
      <c r="K55" s="60"/>
      <c r="L55" s="4"/>
      <c r="M55" s="144"/>
      <c r="N55" s="4"/>
      <c r="O55" s="528">
        <v>2017</v>
      </c>
      <c r="P55" s="403">
        <v>2018</v>
      </c>
      <c r="Q55" s="403">
        <v>2018</v>
      </c>
      <c r="R55" s="406">
        <v>2019</v>
      </c>
      <c r="T55" s="426">
        <v>2017</v>
      </c>
      <c r="U55" s="422">
        <v>2018</v>
      </c>
      <c r="V55" s="422">
        <v>2018</v>
      </c>
      <c r="W55" s="427">
        <v>2019</v>
      </c>
    </row>
    <row r="56" spans="1:23" x14ac:dyDescent="0.25">
      <c r="B56" s="204" t="s">
        <v>2</v>
      </c>
      <c r="C56" s="398">
        <v>2017</v>
      </c>
      <c r="D56" s="398">
        <v>2018</v>
      </c>
      <c r="E56" s="398">
        <v>2018</v>
      </c>
      <c r="F56" s="399">
        <v>2019</v>
      </c>
      <c r="G56" s="3"/>
      <c r="H56" s="63">
        <v>2017</v>
      </c>
      <c r="I56" s="63">
        <v>2018</v>
      </c>
      <c r="J56" s="63">
        <v>2018</v>
      </c>
      <c r="K56" s="63">
        <v>2019</v>
      </c>
      <c r="L56" s="4"/>
      <c r="M56" s="145">
        <v>2018</v>
      </c>
      <c r="N56" s="4"/>
      <c r="O56" s="529" t="s">
        <v>295</v>
      </c>
      <c r="P56" s="413" t="s">
        <v>296</v>
      </c>
      <c r="Q56" s="411" t="s">
        <v>297</v>
      </c>
      <c r="R56" s="412" t="s">
        <v>296</v>
      </c>
      <c r="T56" s="527" t="s">
        <v>295</v>
      </c>
      <c r="U56" s="433" t="s">
        <v>296</v>
      </c>
      <c r="V56" s="431" t="s">
        <v>297</v>
      </c>
      <c r="W56" s="432" t="s">
        <v>296</v>
      </c>
    </row>
    <row r="57" spans="1:23" ht="15.75" customHeight="1" x14ac:dyDescent="0.25">
      <c r="B57" s="207" t="s">
        <v>2</v>
      </c>
      <c r="C57" s="395" t="s">
        <v>295</v>
      </c>
      <c r="D57" s="395" t="s">
        <v>296</v>
      </c>
      <c r="E57" s="395" t="s">
        <v>325</v>
      </c>
      <c r="F57" s="400" t="s">
        <v>296</v>
      </c>
      <c r="G57" s="3"/>
      <c r="H57" s="64" t="s">
        <v>6</v>
      </c>
      <c r="I57" s="64" t="s">
        <v>7</v>
      </c>
      <c r="J57" s="64" t="s">
        <v>8</v>
      </c>
      <c r="K57" s="64" t="s">
        <v>7</v>
      </c>
      <c r="L57" s="4"/>
      <c r="M57" s="146" t="s">
        <v>7</v>
      </c>
      <c r="N57" s="4"/>
      <c r="O57" s="560" t="s">
        <v>299</v>
      </c>
      <c r="P57" s="561"/>
      <c r="Q57" s="561"/>
      <c r="R57" s="562"/>
      <c r="T57" s="572" t="s">
        <v>299</v>
      </c>
      <c r="U57" s="573"/>
      <c r="V57" s="573"/>
      <c r="W57" s="574"/>
    </row>
    <row r="58" spans="1:23" x14ac:dyDescent="0.25">
      <c r="B58" s="269" t="s">
        <v>73</v>
      </c>
      <c r="C58" s="255" t="s">
        <v>2</v>
      </c>
      <c r="D58" s="255" t="s">
        <v>2</v>
      </c>
      <c r="E58" s="255" t="s">
        <v>2</v>
      </c>
      <c r="F58" s="255" t="s">
        <v>2</v>
      </c>
      <c r="G58" s="3"/>
      <c r="H58" s="23"/>
      <c r="I58" s="23"/>
      <c r="J58" s="23"/>
      <c r="K58" s="23"/>
      <c r="L58" s="4"/>
      <c r="M58" s="62"/>
      <c r="N58" s="4"/>
      <c r="O58" s="563"/>
      <c r="P58" s="564"/>
      <c r="Q58" s="564"/>
      <c r="R58" s="565"/>
      <c r="T58" s="575"/>
      <c r="U58" s="576"/>
      <c r="V58" s="576"/>
      <c r="W58" s="577"/>
    </row>
    <row r="59" spans="1:23" x14ac:dyDescent="0.25">
      <c r="B59" s="269" t="s">
        <v>74</v>
      </c>
      <c r="C59" s="285" t="s">
        <v>2</v>
      </c>
      <c r="D59" s="285" t="s">
        <v>2</v>
      </c>
      <c r="E59" s="285" t="s">
        <v>2</v>
      </c>
      <c r="F59" s="285" t="s">
        <v>2</v>
      </c>
      <c r="G59" s="3"/>
      <c r="H59" s="23"/>
      <c r="I59" s="23"/>
      <c r="J59" s="23"/>
      <c r="K59" s="23"/>
      <c r="L59" s="4"/>
      <c r="M59" s="62"/>
      <c r="N59" s="4"/>
      <c r="O59" s="405"/>
      <c r="P59" s="405"/>
      <c r="Q59" s="405"/>
      <c r="R59" s="405"/>
      <c r="T59" s="424"/>
      <c r="U59" s="424"/>
      <c r="V59" s="424"/>
      <c r="W59" s="424"/>
    </row>
    <row r="60" spans="1:23" x14ac:dyDescent="0.25">
      <c r="A60" s="53" t="s">
        <v>101</v>
      </c>
      <c r="B60" s="270" t="s">
        <v>75</v>
      </c>
      <c r="C60" s="384" t="e">
        <f>VLOOKUP(A60,#REF!,MATCH($A$2,#REF!,0),0)</f>
        <v>#REF!</v>
      </c>
      <c r="D60" s="382" t="e">
        <f>VLOOKUP($A60,#REF!,MATCH( $A$2,#REF!,0)+1,0)</f>
        <v>#REF!</v>
      </c>
      <c r="E60" s="384" t="e">
        <f>VLOOKUP($A60,#REF!,MATCH( $A$2,#REF!,0),0)</f>
        <v>#REF!</v>
      </c>
      <c r="F60" s="384" t="e">
        <f>VLOOKUP($A60,#REF!,MATCH( $A$2,#REF!,0)+1,0)</f>
        <v>#REF!</v>
      </c>
      <c r="G60" s="3"/>
      <c r="H60" s="67"/>
      <c r="I60" s="67"/>
      <c r="J60" s="67"/>
      <c r="K60" s="67"/>
      <c r="L60" s="4"/>
      <c r="M60" s="62"/>
      <c r="N60" s="4"/>
      <c r="O60" s="405"/>
      <c r="P60" s="405"/>
      <c r="Q60" s="405"/>
      <c r="R60" s="405"/>
      <c r="T60" s="424"/>
      <c r="U60" s="424"/>
      <c r="V60" s="424"/>
      <c r="W60" s="424"/>
    </row>
    <row r="61" spans="1:23" x14ac:dyDescent="0.25">
      <c r="A61" s="53" t="s">
        <v>102</v>
      </c>
      <c r="B61" s="270" t="s">
        <v>76</v>
      </c>
      <c r="C61" s="384" t="e">
        <f>VLOOKUP(A61,#REF!,MATCH($A$2,#REF!,0),0)</f>
        <v>#REF!</v>
      </c>
      <c r="D61" s="384" t="e">
        <f>VLOOKUP($A61,#REF!,MATCH( $A$2,#REF!,0)+1,0)</f>
        <v>#REF!</v>
      </c>
      <c r="E61" s="384" t="e">
        <f>VLOOKUP($A61,#REF!,MATCH( $A$2,#REF!,0),0)</f>
        <v>#REF!</v>
      </c>
      <c r="F61" s="384" t="e">
        <f>VLOOKUP($A61,#REF!,MATCH( $A$2,#REF!,0)+1,0)</f>
        <v>#REF!</v>
      </c>
      <c r="G61" s="3"/>
      <c r="H61" s="67"/>
      <c r="I61" s="67"/>
      <c r="J61" s="67"/>
      <c r="K61" s="67"/>
      <c r="L61" s="4"/>
      <c r="M61" s="62"/>
      <c r="N61" s="4"/>
      <c r="O61" s="405"/>
      <c r="P61" s="405"/>
      <c r="Q61" s="405"/>
      <c r="R61" s="405"/>
      <c r="T61" s="424"/>
      <c r="U61" s="424"/>
      <c r="V61" s="424"/>
      <c r="W61" s="424"/>
    </row>
    <row r="62" spans="1:23" x14ac:dyDescent="0.25">
      <c r="A62" s="53" t="s">
        <v>103</v>
      </c>
      <c r="B62" s="270" t="s">
        <v>77</v>
      </c>
      <c r="C62" s="384" t="e">
        <f>VLOOKUP(A62,#REF!,MATCH($A$2,#REF!,0),0)</f>
        <v>#REF!</v>
      </c>
      <c r="D62" s="384" t="e">
        <f>VLOOKUP($A62,#REF!,MATCH( $A$2,#REF!,0)+1,0)</f>
        <v>#REF!</v>
      </c>
      <c r="E62" s="384" t="e">
        <f>VLOOKUP($A62,#REF!,MATCH( $A$2,#REF!,0),0)</f>
        <v>#REF!</v>
      </c>
      <c r="F62" s="384" t="e">
        <f>VLOOKUP($A62,#REF!,MATCH( $A$2,#REF!,0)+1,0)</f>
        <v>#REF!</v>
      </c>
      <c r="G62" s="3"/>
      <c r="H62" s="67"/>
      <c r="I62" s="67"/>
      <c r="J62" s="67"/>
      <c r="K62" s="67"/>
      <c r="L62" s="4"/>
      <c r="M62" s="62"/>
      <c r="N62" s="4"/>
      <c r="O62" s="405"/>
      <c r="P62" s="405"/>
      <c r="Q62" s="405"/>
      <c r="R62" s="405"/>
      <c r="T62" s="424"/>
      <c r="U62" s="424"/>
      <c r="V62" s="424"/>
      <c r="W62" s="424"/>
    </row>
    <row r="63" spans="1:23" x14ac:dyDescent="0.25">
      <c r="A63" s="53" t="s">
        <v>193</v>
      </c>
      <c r="B63" s="270" t="s">
        <v>78</v>
      </c>
      <c r="C63" s="384" t="e">
        <f>VLOOKUP(A63,#REF!,MATCH($A$2,#REF!,0),0)</f>
        <v>#REF!</v>
      </c>
      <c r="D63" s="384" t="e">
        <f>VLOOKUP($A63,#REF!,MATCH( $A$2,#REF!,0)+1,0)</f>
        <v>#REF!</v>
      </c>
      <c r="E63" s="384" t="e">
        <f>VLOOKUP($A63,#REF!,MATCH( $A$2,#REF!,0),0)</f>
        <v>#REF!</v>
      </c>
      <c r="F63" s="384" t="e">
        <f>VLOOKUP($A63,#REF!,MATCH( $A$2,#REF!,0)+1,0)</f>
        <v>#REF!</v>
      </c>
      <c r="G63" s="3"/>
      <c r="H63" s="67"/>
      <c r="I63" s="67"/>
      <c r="J63" s="67"/>
      <c r="K63" s="67"/>
      <c r="L63" s="4"/>
      <c r="M63" s="62"/>
      <c r="N63" s="4"/>
      <c r="O63" s="405"/>
      <c r="P63" s="405"/>
      <c r="Q63" s="405"/>
      <c r="R63" s="405"/>
      <c r="T63" s="424"/>
      <c r="U63" s="424"/>
      <c r="V63" s="424"/>
      <c r="W63" s="424"/>
    </row>
    <row r="64" spans="1:23" x14ac:dyDescent="0.25">
      <c r="A64" s="53" t="s">
        <v>108</v>
      </c>
      <c r="B64" s="274" t="s">
        <v>79</v>
      </c>
      <c r="C64" s="386" t="e">
        <f t="shared" ref="C64" si="9">SUM(C60:C63)</f>
        <v>#REF!</v>
      </c>
      <c r="D64" s="386" t="e">
        <f t="shared" ref="D64" si="10">SUM(D60:D63)</f>
        <v>#REF!</v>
      </c>
      <c r="E64" s="386" t="e">
        <f t="shared" ref="E64" si="11">SUM(E60:E63)</f>
        <v>#REF!</v>
      </c>
      <c r="F64" s="386" t="e">
        <f t="shared" ref="F64" si="12">SUM(F60:F63)</f>
        <v>#REF!</v>
      </c>
      <c r="G64" s="3"/>
      <c r="H64" s="136" t="e">
        <f>VLOOKUP($A64,#REF!,MATCH( $A$2,#REF!,0),0)-C64</f>
        <v>#REF!</v>
      </c>
      <c r="I64" s="136" t="e">
        <f>VLOOKUP($A64,#REF!,MATCH( $A$2,#REF!,0)+1,0)-D64</f>
        <v>#REF!</v>
      </c>
      <c r="J64" s="136" t="e">
        <f>VLOOKUP($A64,#REF!,MATCH( $A$2,#REF!,0),0)-E64</f>
        <v>#REF!</v>
      </c>
      <c r="K64" s="136" t="e">
        <f>VLOOKUP($A64,#REF!,MATCH( $A$2,#REF!,0)+1,0)-F64</f>
        <v>#REF!</v>
      </c>
      <c r="L64" s="4"/>
      <c r="M64" s="74"/>
      <c r="N64" s="4"/>
      <c r="O64" s="405"/>
      <c r="P64" s="405"/>
      <c r="Q64" s="405"/>
      <c r="R64" s="405"/>
      <c r="T64" s="424"/>
      <c r="U64" s="424"/>
      <c r="V64" s="424"/>
      <c r="W64" s="424"/>
    </row>
    <row r="65" spans="1:23" x14ac:dyDescent="0.25">
      <c r="B65" s="269" t="s">
        <v>80</v>
      </c>
      <c r="C65" s="384" t="s">
        <v>2</v>
      </c>
      <c r="D65" s="384" t="s">
        <v>2</v>
      </c>
      <c r="E65" s="384" t="s">
        <v>2</v>
      </c>
      <c r="F65" s="384" t="s">
        <v>2</v>
      </c>
      <c r="G65" s="3"/>
      <c r="H65" s="67"/>
      <c r="I65" s="67"/>
      <c r="J65" s="67"/>
      <c r="K65" s="67"/>
      <c r="L65" s="4"/>
      <c r="M65" s="62"/>
      <c r="N65" s="4"/>
      <c r="O65" s="405"/>
      <c r="P65" s="405"/>
      <c r="Q65" s="405"/>
      <c r="R65" s="405"/>
      <c r="T65" s="424"/>
      <c r="U65" s="424"/>
      <c r="V65" s="424"/>
      <c r="W65" s="424"/>
    </row>
    <row r="66" spans="1:23" x14ac:dyDescent="0.25">
      <c r="A66" s="53" t="s">
        <v>109</v>
      </c>
      <c r="B66" s="270" t="s">
        <v>81</v>
      </c>
      <c r="C66" s="384" t="e">
        <f>VLOOKUP(A66,#REF!,MATCH($A$2,#REF!,0),0)</f>
        <v>#REF!</v>
      </c>
      <c r="D66" s="384" t="e">
        <f>VLOOKUP($A66,#REF!,MATCH( $A$2,#REF!,0)+1,0)</f>
        <v>#REF!</v>
      </c>
      <c r="E66" s="384" t="e">
        <f>VLOOKUP($A66,#REF!,MATCH( $A$2,#REF!,0),0)</f>
        <v>#REF!</v>
      </c>
      <c r="F66" s="384" t="e">
        <f>VLOOKUP($A66,#REF!,MATCH( $A$2,#REF!,0)+1,0)</f>
        <v>#REF!</v>
      </c>
      <c r="G66" s="3"/>
      <c r="H66" s="67"/>
      <c r="I66" s="67"/>
      <c r="J66" s="67"/>
      <c r="K66" s="67"/>
      <c r="L66" s="4"/>
      <c r="M66" s="62"/>
      <c r="N66" s="4"/>
      <c r="O66" s="405"/>
      <c r="P66" s="405"/>
      <c r="Q66" s="405"/>
      <c r="R66" s="405"/>
      <c r="T66" s="424"/>
      <c r="U66" s="424"/>
      <c r="V66" s="424"/>
      <c r="W66" s="424"/>
    </row>
    <row r="67" spans="1:23" ht="15" customHeight="1" outlineLevel="1" x14ac:dyDescent="0.25">
      <c r="A67" s="53" t="s">
        <v>110</v>
      </c>
      <c r="B67" s="286" t="s">
        <v>82</v>
      </c>
      <c r="C67" s="384" t="e">
        <f>VLOOKUP(A67,#REF!,MATCH($A$2,#REF!,0),0)</f>
        <v>#REF!</v>
      </c>
      <c r="D67" s="384" t="e">
        <f>VLOOKUP($A67,#REF!,MATCH( $A$2,#REF!,0)+1,0)</f>
        <v>#REF!</v>
      </c>
      <c r="E67" s="384" t="e">
        <f>VLOOKUP($A67,#REF!,MATCH( $A$2,#REF!,0),0)</f>
        <v>#REF!</v>
      </c>
      <c r="F67" s="384" t="e">
        <f>VLOOKUP($A67,#REF!,MATCH( $A$2,#REF!,0)+1,0)</f>
        <v>#REF!</v>
      </c>
      <c r="G67" s="3"/>
      <c r="H67" s="67"/>
      <c r="I67" s="67"/>
      <c r="J67" s="67"/>
      <c r="K67" s="67"/>
      <c r="L67" s="4"/>
      <c r="M67" s="62"/>
      <c r="N67" s="4"/>
      <c r="O67" s="405"/>
      <c r="P67" s="405"/>
      <c r="Q67" s="405"/>
      <c r="R67" s="405"/>
      <c r="T67" s="424"/>
      <c r="U67" s="424"/>
      <c r="V67" s="424"/>
      <c r="W67" s="424"/>
    </row>
    <row r="68" spans="1:23" x14ac:dyDescent="0.25">
      <c r="A68" s="53" t="s">
        <v>111</v>
      </c>
      <c r="B68" s="270" t="s">
        <v>83</v>
      </c>
      <c r="C68" s="384" t="e">
        <f>VLOOKUP(A68,#REF!,MATCH($A$2,#REF!,0),0)</f>
        <v>#REF!</v>
      </c>
      <c r="D68" s="384" t="e">
        <f>VLOOKUP($A68,#REF!,MATCH( $A$2,#REF!,0)+1,0)</f>
        <v>#REF!</v>
      </c>
      <c r="E68" s="384" t="e">
        <f>VLOOKUP($A68,#REF!,MATCH( $A$2,#REF!,0),0)</f>
        <v>#REF!</v>
      </c>
      <c r="F68" s="384" t="e">
        <f>VLOOKUP($A68,#REF!,MATCH( $A$2,#REF!,0)+1,0)</f>
        <v>#REF!</v>
      </c>
      <c r="G68" s="3"/>
      <c r="H68" s="67"/>
      <c r="I68" s="67"/>
      <c r="J68" s="67"/>
      <c r="K68" s="67"/>
      <c r="L68" s="4"/>
      <c r="M68" s="62"/>
      <c r="N68" s="4"/>
      <c r="O68" s="405"/>
      <c r="P68" s="405"/>
      <c r="Q68" s="405"/>
      <c r="R68" s="405"/>
      <c r="T68" s="424"/>
      <c r="U68" s="424"/>
      <c r="V68" s="424"/>
      <c r="W68" s="424"/>
    </row>
    <row r="69" spans="1:23" ht="15" customHeight="1" outlineLevel="1" x14ac:dyDescent="0.25">
      <c r="A69" s="53" t="s">
        <v>112</v>
      </c>
      <c r="B69" s="270" t="s">
        <v>84</v>
      </c>
      <c r="C69" s="384" t="e">
        <f>VLOOKUP(A69,#REF!,MATCH($A$2,#REF!,0),0)</f>
        <v>#REF!</v>
      </c>
      <c r="D69" s="384" t="e">
        <f>VLOOKUP($A69,#REF!,MATCH( $A$2,#REF!,0)+1,0)</f>
        <v>#REF!</v>
      </c>
      <c r="E69" s="384" t="e">
        <f>VLOOKUP($A69,#REF!,MATCH( $A$2,#REF!,0),0)</f>
        <v>#REF!</v>
      </c>
      <c r="F69" s="384" t="e">
        <f>VLOOKUP($A69,#REF!,MATCH( $A$2,#REF!,0)+1,0)</f>
        <v>#REF!</v>
      </c>
      <c r="G69" s="3"/>
      <c r="H69" s="67"/>
      <c r="I69" s="67"/>
      <c r="J69" s="67"/>
      <c r="K69" s="67"/>
      <c r="L69" s="39"/>
      <c r="M69" s="62"/>
      <c r="N69" s="39"/>
      <c r="O69" s="405"/>
      <c r="P69" s="405"/>
      <c r="Q69" s="405"/>
      <c r="R69" s="405"/>
      <c r="T69" s="424"/>
      <c r="U69" s="424"/>
      <c r="V69" s="424"/>
      <c r="W69" s="424"/>
    </row>
    <row r="70" spans="1:23" ht="15" customHeight="1" x14ac:dyDescent="0.25">
      <c r="A70" s="53" t="s">
        <v>113</v>
      </c>
      <c r="B70" s="270" t="s">
        <v>85</v>
      </c>
      <c r="C70" s="384" t="e">
        <f>VLOOKUP(A70,#REF!,MATCH($A$2,#REF!,0),0)</f>
        <v>#REF!</v>
      </c>
      <c r="D70" s="384" t="e">
        <f>VLOOKUP($A70,#REF!,MATCH( $A$2,#REF!,0)+1,0)</f>
        <v>#REF!</v>
      </c>
      <c r="E70" s="384" t="e">
        <f>VLOOKUP($A70,#REF!,MATCH( $A$2,#REF!,0),0)</f>
        <v>#REF!</v>
      </c>
      <c r="F70" s="384" t="e">
        <f>VLOOKUP($A70,#REF!,MATCH( $A$2,#REF!,0)+1,0)</f>
        <v>#REF!</v>
      </c>
      <c r="G70" s="3"/>
      <c r="H70" s="67"/>
      <c r="I70" s="67"/>
      <c r="J70" s="67"/>
      <c r="K70" s="67"/>
      <c r="L70" s="4"/>
      <c r="M70" s="62"/>
      <c r="N70" s="4"/>
      <c r="O70" s="405"/>
      <c r="P70" s="405"/>
      <c r="Q70" s="405"/>
      <c r="R70" s="405"/>
      <c r="T70" s="424"/>
      <c r="U70" s="424"/>
      <c r="V70" s="424"/>
      <c r="W70" s="424"/>
    </row>
    <row r="71" spans="1:23" x14ac:dyDescent="0.25">
      <c r="A71" s="53" t="s">
        <v>114</v>
      </c>
      <c r="B71" s="270" t="s">
        <v>86</v>
      </c>
      <c r="C71" s="384" t="e">
        <f>VLOOKUP(A71,#REF!,MATCH($A$2,#REF!,0),0)</f>
        <v>#REF!</v>
      </c>
      <c r="D71" s="384" t="e">
        <f>VLOOKUP($A71,#REF!,MATCH( $A$2,#REF!,0)+1,0)</f>
        <v>#REF!</v>
      </c>
      <c r="E71" s="384" t="e">
        <f>VLOOKUP($A71,#REF!,MATCH( $A$2,#REF!,0),0)</f>
        <v>#REF!</v>
      </c>
      <c r="F71" s="384" t="e">
        <f>VLOOKUP($A71,#REF!,MATCH( $A$2,#REF!,0)+1,0)</f>
        <v>#REF!</v>
      </c>
      <c r="G71" s="3"/>
      <c r="H71" s="67"/>
      <c r="I71" s="67"/>
      <c r="J71" s="67"/>
      <c r="K71" s="67"/>
      <c r="L71" s="4"/>
      <c r="M71" s="62"/>
      <c r="N71" s="4"/>
      <c r="O71" s="405"/>
      <c r="P71" s="405"/>
      <c r="Q71" s="405"/>
      <c r="R71" s="405"/>
      <c r="T71" s="424"/>
      <c r="U71" s="424"/>
      <c r="V71" s="424"/>
      <c r="W71" s="424"/>
    </row>
    <row r="72" spans="1:23" x14ac:dyDescent="0.25">
      <c r="A72" s="53" t="s">
        <v>115</v>
      </c>
      <c r="B72" s="270" t="s">
        <v>39</v>
      </c>
      <c r="C72" s="384" t="e">
        <f>VLOOKUP(A72,#REF!,MATCH($A$2,#REF!,0),0)+C67</f>
        <v>#REF!</v>
      </c>
      <c r="D72" s="384" t="e">
        <f>VLOOKUP($A72,#REF!,MATCH( $A$2,#REF!,0)+1,0)+D67</f>
        <v>#REF!</v>
      </c>
      <c r="E72" s="384" t="e">
        <f>VLOOKUP($A72,#REF!,MATCH( $A$2,#REF!,0),0)</f>
        <v>#REF!</v>
      </c>
      <c r="F72" s="384" t="e">
        <f>VLOOKUP($A72,#REF!,MATCH( $A$2,#REF!,0)+1,0)</f>
        <v>#REF!</v>
      </c>
      <c r="G72" s="3"/>
      <c r="H72" s="67"/>
      <c r="I72" s="67"/>
      <c r="J72" s="67"/>
      <c r="K72" s="67"/>
      <c r="L72" s="4"/>
      <c r="M72" s="62"/>
      <c r="N72" s="4"/>
      <c r="O72" s="405"/>
      <c r="P72" s="405"/>
      <c r="Q72" s="405"/>
      <c r="R72" s="405"/>
      <c r="T72" s="424"/>
      <c r="U72" s="424"/>
      <c r="V72" s="424"/>
      <c r="W72" s="424"/>
    </row>
    <row r="73" spans="1:23" x14ac:dyDescent="0.25">
      <c r="A73" s="53" t="s">
        <v>116</v>
      </c>
      <c r="B73" s="274" t="s">
        <v>87</v>
      </c>
      <c r="C73" s="386" t="e">
        <f>SUM(C66:C72)-(C67)</f>
        <v>#REF!</v>
      </c>
      <c r="D73" s="386" t="e">
        <f>SUM(D66:D72)-(D67)</f>
        <v>#REF!</v>
      </c>
      <c r="E73" s="386" t="e">
        <f t="shared" ref="E73" si="13">SUM(E66:E72)</f>
        <v>#REF!</v>
      </c>
      <c r="F73" s="386" t="e">
        <f t="shared" ref="F73" si="14">SUM(F66:F72)</f>
        <v>#REF!</v>
      </c>
      <c r="G73" s="3"/>
      <c r="H73" s="24" t="e">
        <f>VLOOKUP($A73,#REF!,MATCH( $A$2,#REF!,0),0)-C73</f>
        <v>#REF!</v>
      </c>
      <c r="I73" s="24" t="e">
        <f>VLOOKUP($A73,#REF!,MATCH( $A$2,#REF!,0)+1,0)-D73</f>
        <v>#REF!</v>
      </c>
      <c r="J73" s="24" t="e">
        <f>VLOOKUP($A73,#REF!,MATCH( $A$2,#REF!,0),0)-E73</f>
        <v>#REF!</v>
      </c>
      <c r="K73" s="24" t="e">
        <f>VLOOKUP($A73,#REF!,MATCH( $A$2,#REF!,0)+1,0)-F73</f>
        <v>#REF!</v>
      </c>
      <c r="L73" s="4"/>
      <c r="M73" s="74"/>
      <c r="N73" s="4"/>
      <c r="O73" s="405"/>
      <c r="P73" s="405"/>
      <c r="Q73" s="405"/>
      <c r="R73" s="405"/>
      <c r="T73" s="424"/>
      <c r="U73" s="424"/>
      <c r="V73" s="424"/>
      <c r="W73" s="424"/>
    </row>
    <row r="74" spans="1:23" x14ac:dyDescent="0.25">
      <c r="A74" s="53" t="s">
        <v>117</v>
      </c>
      <c r="B74" s="274" t="s">
        <v>88</v>
      </c>
      <c r="C74" s="386" t="e">
        <f>C64+C73</f>
        <v>#REF!</v>
      </c>
      <c r="D74" s="386" t="e">
        <f t="shared" ref="D74:F74" si="15">D64+D73</f>
        <v>#REF!</v>
      </c>
      <c r="E74" s="386" t="e">
        <f t="shared" si="15"/>
        <v>#REF!</v>
      </c>
      <c r="F74" s="386" t="e">
        <f t="shared" si="15"/>
        <v>#REF!</v>
      </c>
      <c r="G74" s="3"/>
      <c r="H74" s="136" t="e">
        <f>VLOOKUP($A74,#REF!,MATCH( $A$2,#REF!,0),0)-C74</f>
        <v>#REF!</v>
      </c>
      <c r="I74" s="136" t="e">
        <f>VLOOKUP($A74,#REF!,MATCH( $A$2,#REF!,0)+1,0)-D74</f>
        <v>#REF!</v>
      </c>
      <c r="J74" s="136" t="e">
        <f>VLOOKUP($A74,#REF!,MATCH( $A$2,#REF!,0),0)-E74</f>
        <v>#REF!</v>
      </c>
      <c r="K74" s="136" t="e">
        <f>VLOOKUP($A74,#REF!,MATCH( $A$2,#REF!,0)+1,0)-F74</f>
        <v>#REF!</v>
      </c>
      <c r="L74" s="4"/>
      <c r="M74" s="74"/>
      <c r="N74" s="4"/>
      <c r="O74" s="405"/>
      <c r="P74" s="405"/>
      <c r="Q74" s="405"/>
      <c r="R74" s="405"/>
      <c r="T74" s="424"/>
      <c r="U74" s="424"/>
      <c r="V74" s="424"/>
      <c r="W74" s="424"/>
    </row>
    <row r="75" spans="1:23" x14ac:dyDescent="0.25">
      <c r="B75" s="269" t="s">
        <v>89</v>
      </c>
      <c r="C75" s="384" t="s">
        <v>2</v>
      </c>
      <c r="D75" s="384" t="s">
        <v>2</v>
      </c>
      <c r="E75" s="384" t="s">
        <v>2</v>
      </c>
      <c r="F75" s="384" t="s">
        <v>2</v>
      </c>
      <c r="G75" s="3"/>
      <c r="H75" s="73"/>
      <c r="I75" s="73"/>
      <c r="J75" s="73"/>
      <c r="K75" s="73"/>
      <c r="L75" s="4"/>
      <c r="M75" s="62"/>
      <c r="N75" s="4"/>
      <c r="O75" s="405"/>
      <c r="P75" s="405"/>
      <c r="Q75" s="405"/>
      <c r="R75" s="405"/>
      <c r="T75" s="424"/>
      <c r="U75" s="424"/>
      <c r="V75" s="424"/>
      <c r="W75" s="424"/>
    </row>
    <row r="76" spans="1:23" x14ac:dyDescent="0.25">
      <c r="A76" s="53" t="s">
        <v>118</v>
      </c>
      <c r="B76" s="270" t="s">
        <v>90</v>
      </c>
      <c r="C76" s="384" t="e">
        <f>-VLOOKUP(A76,#REF!,MATCH($A$2,#REF!,0),0)</f>
        <v>#REF!</v>
      </c>
      <c r="D76" s="384" t="e">
        <f>-VLOOKUP($A76,#REF!,MATCH( $A$2,#REF!,0)+1,0)</f>
        <v>#REF!</v>
      </c>
      <c r="E76" s="384" t="e">
        <f>-VLOOKUP($A76,#REF!,MATCH( $A$2,#REF!,0),0)</f>
        <v>#REF!</v>
      </c>
      <c r="F76" s="384" t="e">
        <f>-VLOOKUP($A76,#REF!,MATCH( $A$2,#REF!,0)+1,0)</f>
        <v>#REF!</v>
      </c>
      <c r="G76" s="3"/>
      <c r="H76" s="67"/>
      <c r="I76" s="67"/>
      <c r="J76" s="67"/>
      <c r="K76" s="67"/>
      <c r="L76" s="4"/>
      <c r="M76" s="62"/>
      <c r="N76" s="4"/>
      <c r="O76" s="405"/>
      <c r="P76" s="405"/>
      <c r="Q76" s="405"/>
      <c r="R76" s="405"/>
      <c r="T76" s="424"/>
      <c r="U76" s="424"/>
      <c r="V76" s="424"/>
      <c r="W76" s="424"/>
    </row>
    <row r="77" spans="1:23" x14ac:dyDescent="0.25">
      <c r="A77" s="53" t="s">
        <v>119</v>
      </c>
      <c r="B77" s="270" t="s">
        <v>91</v>
      </c>
      <c r="C77" s="384" t="e">
        <f>-VLOOKUP(A77,#REF!,MATCH($A$2,#REF!,0),0)</f>
        <v>#REF!</v>
      </c>
      <c r="D77" s="384" t="e">
        <f>-VLOOKUP($A77,#REF!,MATCH( $A$2,#REF!,0)+1,0)</f>
        <v>#REF!</v>
      </c>
      <c r="E77" s="384" t="e">
        <f>-VLOOKUP($A77,#REF!,MATCH( $A$2,#REF!,0),0)</f>
        <v>#REF!</v>
      </c>
      <c r="F77" s="384" t="e">
        <f>-VLOOKUP($A77,#REF!,MATCH( $A$2,#REF!,0)+1,0)</f>
        <v>#REF!</v>
      </c>
      <c r="G77" s="3"/>
      <c r="H77" s="67"/>
      <c r="I77" s="67"/>
      <c r="J77" s="67"/>
      <c r="K77" s="67"/>
      <c r="L77" s="4"/>
      <c r="M77" s="62"/>
      <c r="N77" s="4"/>
      <c r="O77" s="405"/>
      <c r="P77" s="405"/>
      <c r="Q77" s="405"/>
      <c r="R77" s="405"/>
      <c r="T77" s="424"/>
      <c r="U77" s="424"/>
      <c r="V77" s="424"/>
      <c r="W77" s="424"/>
    </row>
    <row r="78" spans="1:23" x14ac:dyDescent="0.25">
      <c r="A78" s="53" t="s">
        <v>120</v>
      </c>
      <c r="B78" s="270" t="s">
        <v>92</v>
      </c>
      <c r="C78" s="384" t="e">
        <f>-VLOOKUP(A78,#REF!,MATCH($A$2,#REF!,0),0)</f>
        <v>#REF!</v>
      </c>
      <c r="D78" s="384" t="e">
        <f>-VLOOKUP($A78,#REF!,MATCH( $A$2,#REF!,0)+1,0)</f>
        <v>#REF!</v>
      </c>
      <c r="E78" s="384" t="e">
        <f>-VLOOKUP($A78,#REF!,MATCH( $A$2,#REF!,0),0)</f>
        <v>#REF!</v>
      </c>
      <c r="F78" s="384" t="e">
        <f>-VLOOKUP($A78,#REF!,MATCH( $A$2,#REF!,0)+1,0)</f>
        <v>#REF!</v>
      </c>
      <c r="G78" s="3"/>
      <c r="H78" s="67"/>
      <c r="I78" s="67"/>
      <c r="J78" s="67"/>
      <c r="K78" s="67"/>
      <c r="L78" s="4"/>
      <c r="M78" s="62"/>
      <c r="N78" s="4"/>
      <c r="O78" s="405"/>
      <c r="P78" s="405"/>
      <c r="Q78" s="405"/>
      <c r="R78" s="405"/>
      <c r="T78" s="424"/>
      <c r="U78" s="424"/>
      <c r="V78" s="424"/>
      <c r="W78" s="424"/>
    </row>
    <row r="79" spans="1:23" ht="15" customHeight="1" outlineLevel="1" x14ac:dyDescent="0.25">
      <c r="A79" s="53" t="s">
        <v>121</v>
      </c>
      <c r="B79" s="270" t="s">
        <v>39</v>
      </c>
      <c r="C79" s="384" t="e">
        <f>-VLOOKUP(A79,#REF!,MATCH($A$2,#REF!,0),0)</f>
        <v>#REF!</v>
      </c>
      <c r="D79" s="384" t="e">
        <f>-VLOOKUP($A79,#REF!,MATCH( $A$2,#REF!,0)+1,0)</f>
        <v>#REF!</v>
      </c>
      <c r="E79" s="384" t="e">
        <f>-VLOOKUP($A79,#REF!,MATCH( $A$2,#REF!,0),0)</f>
        <v>#REF!</v>
      </c>
      <c r="F79" s="384" t="e">
        <f>-VLOOKUP($A79,#REF!,MATCH( $A$2,#REF!,0)+1,0)</f>
        <v>#REF!</v>
      </c>
      <c r="G79" s="3"/>
      <c r="H79" s="67"/>
      <c r="I79" s="67"/>
      <c r="J79" s="67" t="e">
        <f>VLOOKUP($A79,#REF!,MATCH( $A$2,#REF!,0),0)-E79</f>
        <v>#REF!</v>
      </c>
      <c r="K79" s="67" t="e">
        <f>VLOOKUP($A79,#REF!,MATCH( $A$2,#REF!,0)+1,0)-F79</f>
        <v>#REF!</v>
      </c>
      <c r="L79" s="4"/>
      <c r="M79" s="62"/>
      <c r="N79" s="4"/>
      <c r="O79" s="405"/>
      <c r="P79" s="405"/>
      <c r="Q79" s="405"/>
      <c r="R79" s="405"/>
      <c r="T79" s="424"/>
      <c r="U79" s="424"/>
      <c r="V79" s="424"/>
      <c r="W79" s="424"/>
    </row>
    <row r="80" spans="1:23" x14ac:dyDescent="0.25">
      <c r="A80" s="53" t="s">
        <v>122</v>
      </c>
      <c r="B80" s="274" t="s">
        <v>93</v>
      </c>
      <c r="C80" s="386" t="e">
        <f t="shared" ref="C80" si="16">SUM(C76:C79)</f>
        <v>#REF!</v>
      </c>
      <c r="D80" s="386" t="e">
        <f t="shared" ref="D80" si="17">SUM(D76:D79)</f>
        <v>#REF!</v>
      </c>
      <c r="E80" s="386" t="e">
        <f t="shared" ref="E80" si="18">SUM(E76:E79)</f>
        <v>#REF!</v>
      </c>
      <c r="F80" s="386" t="e">
        <f t="shared" ref="F80" si="19">SUM(F76:F79)</f>
        <v>#REF!</v>
      </c>
      <c r="G80" s="3"/>
      <c r="H80" s="24" t="e">
        <f>-VLOOKUP($A80,#REF!,MATCH( $A$2,#REF!,0),0)-C80</f>
        <v>#REF!</v>
      </c>
      <c r="I80" s="24" t="e">
        <f>-VLOOKUP($A80,#REF!,MATCH( $A$2,#REF!,0)+1,0)-D80</f>
        <v>#REF!</v>
      </c>
      <c r="J80" s="24" t="e">
        <f>-VLOOKUP($A80,#REF!,MATCH( $A$2,#REF!,0),0)-E80</f>
        <v>#REF!</v>
      </c>
      <c r="K80" s="24" t="e">
        <f>-VLOOKUP($A80,#REF!,MATCH( $A$2,#REF!,0)+1,0)-F80</f>
        <v>#REF!</v>
      </c>
      <c r="L80" s="29"/>
      <c r="M80" s="74"/>
      <c r="N80" s="29"/>
      <c r="O80" s="405"/>
      <c r="P80" s="405"/>
      <c r="Q80" s="405"/>
      <c r="R80" s="405"/>
      <c r="T80" s="424"/>
      <c r="U80" s="424"/>
      <c r="V80" s="424"/>
      <c r="W80" s="424"/>
    </row>
    <row r="81" spans="1:23" ht="15.75" thickBot="1" x14ac:dyDescent="0.3">
      <c r="A81" s="53" t="s">
        <v>123</v>
      </c>
      <c r="B81" s="287" t="s">
        <v>94</v>
      </c>
      <c r="C81" s="288" t="e">
        <f t="shared" ref="C81" si="20">C74-C80</f>
        <v>#REF!</v>
      </c>
      <c r="D81" s="288" t="e">
        <f t="shared" ref="D81" si="21">D74-D80</f>
        <v>#REF!</v>
      </c>
      <c r="E81" s="288" t="e">
        <f t="shared" ref="E81" si="22">E74-E80</f>
        <v>#REF!</v>
      </c>
      <c r="F81" s="288" t="e">
        <f t="shared" ref="F81" si="23">F74-F80</f>
        <v>#REF!</v>
      </c>
      <c r="G81" s="3"/>
      <c r="H81" s="137" t="e">
        <f>VLOOKUP($A81,#REF!,MATCH( $A$2,#REF!,0),0)-C81</f>
        <v>#REF!</v>
      </c>
      <c r="I81" s="137" t="e">
        <f>VLOOKUP($A81,#REF!,MATCH( $A$2,#REF!,0)+1,0)-D81</f>
        <v>#REF!</v>
      </c>
      <c r="J81" s="137" t="e">
        <f>VLOOKUP($A81,#REF!,MATCH( $A$2,#REF!,0),0)-E81</f>
        <v>#REF!</v>
      </c>
      <c r="K81" s="137" t="e">
        <f>VLOOKUP($A81,#REF!,MATCH( $A$2,#REF!,0)+1,0)-F81</f>
        <v>#REF!</v>
      </c>
      <c r="L81" s="29"/>
      <c r="M81" s="76"/>
      <c r="N81" s="29"/>
      <c r="O81" s="405"/>
      <c r="P81" s="405"/>
      <c r="Q81" s="405"/>
      <c r="R81" s="405"/>
      <c r="T81" s="424"/>
      <c r="U81" s="424"/>
      <c r="V81" s="424"/>
      <c r="W81" s="424"/>
    </row>
    <row r="82" spans="1:23" x14ac:dyDescent="0.25">
      <c r="B82" s="269" t="s">
        <v>95</v>
      </c>
      <c r="C82" s="384" t="s">
        <v>2</v>
      </c>
      <c r="D82" s="384" t="s">
        <v>2</v>
      </c>
      <c r="E82" s="384" t="s">
        <v>2</v>
      </c>
      <c r="F82" s="384" t="s">
        <v>2</v>
      </c>
      <c r="G82" s="3"/>
      <c r="H82" s="77"/>
      <c r="I82" s="77"/>
      <c r="J82" s="77"/>
      <c r="K82" s="77"/>
      <c r="L82" s="29"/>
      <c r="M82" s="78"/>
      <c r="N82" s="29"/>
      <c r="O82" s="405"/>
      <c r="P82" s="405"/>
      <c r="Q82" s="405"/>
      <c r="R82" s="405"/>
      <c r="T82" s="424"/>
      <c r="U82" s="424"/>
      <c r="V82" s="424"/>
      <c r="W82" s="424"/>
    </row>
    <row r="83" spans="1:23" x14ac:dyDescent="0.25">
      <c r="A83" s="53" t="s">
        <v>124</v>
      </c>
      <c r="B83" s="278" t="s">
        <v>96</v>
      </c>
      <c r="C83" s="384" t="e">
        <f>-VLOOKUP(A83,#REF!,MATCH($A$2,#REF!,0),0)</f>
        <v>#REF!</v>
      </c>
      <c r="D83" s="384" t="e">
        <f>-VLOOKUP($A83,#REF!,MATCH( $A$2,#REF!,0)+1,0)</f>
        <v>#REF!</v>
      </c>
      <c r="E83" s="384" t="e">
        <f>-VLOOKUP($A83,#REF!,MATCH( $A$2,#REF!,0),0)-Q83</f>
        <v>#REF!</v>
      </c>
      <c r="F83" s="384" t="e">
        <f>-VLOOKUP($A83,#REF!,MATCH( $A$2,#REF!,0)+1,0)-R83</f>
        <v>#REF!</v>
      </c>
      <c r="G83" s="3"/>
      <c r="H83" s="77"/>
      <c r="I83" s="77"/>
      <c r="J83" s="77"/>
      <c r="K83" s="77"/>
      <c r="L83" s="29"/>
      <c r="M83" s="78"/>
      <c r="N83" s="29"/>
      <c r="O83" s="405"/>
      <c r="P83" s="405"/>
      <c r="Q83" s="405"/>
      <c r="R83" s="405"/>
      <c r="T83" s="424"/>
      <c r="U83" s="424"/>
      <c r="V83" s="424"/>
      <c r="W83" s="424"/>
    </row>
    <row r="84" spans="1:23" x14ac:dyDescent="0.25">
      <c r="A84" s="53" t="s">
        <v>125</v>
      </c>
      <c r="B84" s="270" t="s">
        <v>97</v>
      </c>
      <c r="C84" s="384" t="e">
        <f>-VLOOKUP(A84,#REF!,MATCH($A$2,#REF!,0),0)</f>
        <v>#REF!</v>
      </c>
      <c r="D84" s="384" t="e">
        <f>-VLOOKUP($A84,#REF!,MATCH( $A$2,#REF!,0)+1,0)</f>
        <v>#REF!</v>
      </c>
      <c r="E84" s="384" t="e">
        <f>-VLOOKUP($A84,#REF!,MATCH( $A$2,#REF!,0),0)</f>
        <v>#REF!</v>
      </c>
      <c r="F84" s="384" t="e">
        <f>-VLOOKUP($A84,#REF!,MATCH( $A$2,#REF!,0)+1,0)</f>
        <v>#REF!</v>
      </c>
      <c r="G84" s="3"/>
      <c r="H84" s="67"/>
      <c r="I84" s="67"/>
      <c r="J84" s="67"/>
      <c r="K84" s="67"/>
      <c r="L84" s="4"/>
      <c r="M84" s="62"/>
      <c r="N84" s="4"/>
      <c r="O84" s="405"/>
      <c r="P84" s="405"/>
      <c r="Q84" s="405"/>
      <c r="R84" s="405"/>
      <c r="T84" s="424"/>
      <c r="U84" s="424"/>
      <c r="V84" s="424"/>
      <c r="W84" s="424"/>
    </row>
    <row r="85" spans="1:23" x14ac:dyDescent="0.25">
      <c r="A85" s="53" t="s">
        <v>126</v>
      </c>
      <c r="B85" s="278" t="s">
        <v>98</v>
      </c>
      <c r="C85" s="384" t="e">
        <f>-VLOOKUP(A85,#REF!,MATCH($A$2,#REF!,0),0)</f>
        <v>#REF!</v>
      </c>
      <c r="D85" s="384" t="e">
        <f>-VLOOKUP($A85,#REF!,MATCH( $A$2,#REF!,0)+1,0)</f>
        <v>#REF!</v>
      </c>
      <c r="E85" s="384" t="e">
        <f>-VLOOKUP($A85,#REF!,MATCH( $A$2,#REF!,0),0)-Q85</f>
        <v>#REF!</v>
      </c>
      <c r="F85" s="384" t="e">
        <f>-VLOOKUP($A85,#REF!,MATCH( $A$2,#REF!,0)+1,0)-R85</f>
        <v>#REF!</v>
      </c>
      <c r="G85" s="3"/>
      <c r="H85" s="67"/>
      <c r="I85" s="67"/>
      <c r="J85" s="67"/>
      <c r="K85" s="67"/>
      <c r="L85" s="4"/>
      <c r="M85" s="62"/>
      <c r="N85" s="4"/>
      <c r="O85" s="405"/>
      <c r="P85" s="405"/>
      <c r="Q85" s="405"/>
      <c r="R85" s="405"/>
      <c r="T85" s="424"/>
      <c r="U85" s="424"/>
      <c r="V85" s="424"/>
      <c r="W85" s="424"/>
    </row>
    <row r="86" spans="1:23" ht="15.75" thickBot="1" x14ac:dyDescent="0.3">
      <c r="A86" s="53" t="s">
        <v>127</v>
      </c>
      <c r="B86" s="287" t="s">
        <v>99</v>
      </c>
      <c r="C86" s="288" t="e">
        <f t="shared" ref="C86" si="24">SUM(C83:C85)</f>
        <v>#REF!</v>
      </c>
      <c r="D86" s="288" t="e">
        <f t="shared" ref="D86" si="25">SUM(D83:D85)</f>
        <v>#REF!</v>
      </c>
      <c r="E86" s="288" t="e">
        <f t="shared" ref="E86" si="26">SUM(E83:E85)</f>
        <v>#REF!</v>
      </c>
      <c r="F86" s="288" t="e">
        <f t="shared" ref="F86" si="27">SUM(F83:F85)</f>
        <v>#REF!</v>
      </c>
      <c r="G86" s="3"/>
      <c r="H86" s="137" t="e">
        <f>-VLOOKUP($A86,#REF!,MATCH( $A$2,#REF!,0),0)-C86</f>
        <v>#REF!</v>
      </c>
      <c r="I86" s="137" t="e">
        <f>-VLOOKUP($A86,#REF!,MATCH( $A$2,#REF!,0)+1,0)-D86</f>
        <v>#REF!</v>
      </c>
      <c r="J86" s="137" t="e">
        <f>-VLOOKUP($A86,#REF!,MATCH( $A$2,#REF!,0),0)-E86</f>
        <v>#REF!</v>
      </c>
      <c r="K86" s="137" t="e">
        <f>-VLOOKUP($A86,#REF!,MATCH( $A$2,#REF!,0)+1,0)-F86</f>
        <v>#REF!</v>
      </c>
      <c r="L86" s="4"/>
      <c r="M86" s="76"/>
      <c r="N86" s="4"/>
      <c r="O86" s="410"/>
      <c r="P86" s="410"/>
      <c r="Q86" s="410"/>
      <c r="R86" s="410"/>
      <c r="T86" s="430"/>
      <c r="U86" s="430"/>
      <c r="V86" s="430"/>
      <c r="W86" s="430"/>
    </row>
    <row r="87" spans="1:23" x14ac:dyDescent="0.25">
      <c r="B87" s="260" t="s">
        <v>279</v>
      </c>
      <c r="C87" s="3"/>
      <c r="D87" s="3"/>
      <c r="E87" s="3"/>
      <c r="F87" s="3"/>
      <c r="G87" s="3"/>
      <c r="S87" s="216"/>
      <c r="T87" s="216"/>
      <c r="U87" s="216"/>
      <c r="V87" s="216"/>
    </row>
    <row r="88" spans="1:23" x14ac:dyDescent="0.25">
      <c r="B88" s="3"/>
      <c r="C88" s="3"/>
      <c r="D88" s="3"/>
      <c r="E88" s="3"/>
      <c r="F88" s="3"/>
      <c r="G88" s="3"/>
      <c r="S88" s="216"/>
      <c r="T88" s="216"/>
      <c r="U88" s="216"/>
      <c r="V88" s="216"/>
    </row>
    <row r="89" spans="1:23" x14ac:dyDescent="0.25">
      <c r="B89" s="3"/>
      <c r="C89" s="3"/>
      <c r="D89" s="3"/>
      <c r="E89" s="3"/>
      <c r="F89" s="3"/>
      <c r="G89" s="3"/>
      <c r="S89" s="216"/>
      <c r="T89" s="216"/>
      <c r="U89" s="216"/>
      <c r="V89" s="216"/>
    </row>
    <row r="90" spans="1:23" x14ac:dyDescent="0.25">
      <c r="B90" s="3"/>
      <c r="C90" s="3"/>
      <c r="D90" s="3"/>
      <c r="E90" s="3"/>
      <c r="F90" s="3"/>
      <c r="G90" s="3"/>
      <c r="S90" s="216"/>
      <c r="T90" s="216"/>
      <c r="U90" s="216"/>
      <c r="V90" s="216"/>
    </row>
    <row r="91" spans="1:23" x14ac:dyDescent="0.25">
      <c r="B91" s="554" t="s">
        <v>42</v>
      </c>
      <c r="C91" s="554"/>
      <c r="D91" s="554"/>
      <c r="E91" s="554"/>
      <c r="F91" s="554"/>
    </row>
    <row r="92" spans="1:23" x14ac:dyDescent="0.25">
      <c r="B92" s="171" t="s">
        <v>43</v>
      </c>
      <c r="C92" s="50"/>
      <c r="D92" s="50"/>
      <c r="E92" s="50"/>
      <c r="F92" s="50"/>
    </row>
    <row r="96" spans="1:23" x14ac:dyDescent="0.25">
      <c r="B96" s="80" t="s">
        <v>100</v>
      </c>
      <c r="C96" s="23" t="e">
        <f>C74-C86</f>
        <v>#REF!</v>
      </c>
      <c r="D96" s="23" t="e">
        <f t="shared" ref="D96:F96" si="28">D74-D86</f>
        <v>#REF!</v>
      </c>
      <c r="E96" s="23" t="e">
        <f t="shared" si="28"/>
        <v>#REF!</v>
      </c>
      <c r="F96" s="23" t="e">
        <f t="shared" si="28"/>
        <v>#REF!</v>
      </c>
    </row>
    <row r="97" spans="1:25" x14ac:dyDescent="0.25">
      <c r="B97" s="4"/>
      <c r="C97" s="4"/>
      <c r="D97" s="4"/>
      <c r="E97" s="4"/>
      <c r="F97" s="4"/>
    </row>
    <row r="98" spans="1:25" x14ac:dyDescent="0.25">
      <c r="B98" s="152" t="s">
        <v>254</v>
      </c>
      <c r="C98" s="81" t="e">
        <f>C60-C140</f>
        <v>#REF!</v>
      </c>
      <c r="D98" s="81" t="e">
        <f>D60-D140</f>
        <v>#REF!</v>
      </c>
      <c r="E98" s="81" t="e">
        <f>E60-E140</f>
        <v>#REF!</v>
      </c>
      <c r="F98" s="81" t="e">
        <f>F60-F140</f>
        <v>#REF!</v>
      </c>
    </row>
    <row r="101" spans="1:25" x14ac:dyDescent="0.25">
      <c r="B101" s="3"/>
      <c r="C101" s="3"/>
      <c r="D101" s="3"/>
      <c r="E101" s="3"/>
      <c r="F101" s="3"/>
    </row>
    <row r="102" spans="1:25" x14ac:dyDescent="0.25">
      <c r="B102" s="82" t="s">
        <v>249</v>
      </c>
      <c r="C102" s="83"/>
      <c r="D102" s="83"/>
      <c r="E102" s="83"/>
      <c r="F102" s="83"/>
      <c r="G102" s="3"/>
      <c r="H102" s="3"/>
    </row>
    <row r="103" spans="1:25" x14ac:dyDescent="0.25">
      <c r="B103" s="83"/>
      <c r="C103" s="83"/>
      <c r="D103" s="83"/>
      <c r="E103" s="83"/>
      <c r="F103" s="83"/>
      <c r="G103" s="3"/>
      <c r="H103" s="3"/>
      <c r="M103" s="7" t="s">
        <v>104</v>
      </c>
    </row>
    <row r="104" spans="1:25" ht="15" customHeight="1" x14ac:dyDescent="0.25">
      <c r="B104" s="169" t="s">
        <v>105</v>
      </c>
      <c r="C104" s="169"/>
      <c r="D104" s="169"/>
      <c r="E104" s="169"/>
      <c r="F104" s="169"/>
      <c r="G104" s="3"/>
      <c r="H104" s="3"/>
      <c r="M104" s="7" t="s">
        <v>334</v>
      </c>
      <c r="O104" s="9" t="s">
        <v>107</v>
      </c>
    </row>
    <row r="105" spans="1:25" ht="15" customHeight="1" x14ac:dyDescent="0.25">
      <c r="B105" s="170" t="s">
        <v>0</v>
      </c>
      <c r="C105" s="170"/>
      <c r="D105" s="170"/>
      <c r="E105" s="170"/>
      <c r="F105" s="170"/>
      <c r="G105" s="3"/>
      <c r="H105" s="37" t="s">
        <v>106</v>
      </c>
      <c r="I105" s="37"/>
      <c r="J105" s="37"/>
      <c r="K105" s="20"/>
      <c r="L105" s="84"/>
      <c r="M105" s="7"/>
      <c r="N105" s="84"/>
      <c r="O105" s="9" t="s">
        <v>1</v>
      </c>
      <c r="Q105" s="581" t="s">
        <v>312</v>
      </c>
      <c r="R105" s="581"/>
      <c r="S105" s="581"/>
      <c r="T105" s="582"/>
      <c r="V105" s="585" t="s">
        <v>313</v>
      </c>
      <c r="W105" s="586"/>
      <c r="X105" s="586"/>
      <c r="Y105" s="587"/>
    </row>
    <row r="106" spans="1:25" x14ac:dyDescent="0.25">
      <c r="B106" s="190" t="s">
        <v>2</v>
      </c>
      <c r="C106" s="391" t="s">
        <v>323</v>
      </c>
      <c r="D106" s="391" t="s">
        <v>330</v>
      </c>
      <c r="E106" s="391" t="s">
        <v>330</v>
      </c>
      <c r="F106" s="391" t="s">
        <v>333</v>
      </c>
      <c r="G106" s="3"/>
      <c r="H106" s="11" t="s">
        <v>323</v>
      </c>
      <c r="I106" s="11" t="s">
        <v>330</v>
      </c>
      <c r="J106" s="11" t="s">
        <v>330</v>
      </c>
      <c r="K106" s="11" t="s">
        <v>333</v>
      </c>
      <c r="L106" s="84"/>
      <c r="M106" s="86" t="s">
        <v>330</v>
      </c>
      <c r="N106" s="87"/>
      <c r="O106" s="88" t="s">
        <v>335</v>
      </c>
      <c r="Q106" s="403">
        <v>2015</v>
      </c>
      <c r="R106" s="403">
        <v>2016</v>
      </c>
      <c r="S106" s="403">
        <v>2016</v>
      </c>
      <c r="T106" s="406">
        <v>2017</v>
      </c>
      <c r="V106" s="532">
        <v>2015</v>
      </c>
      <c r="W106" s="459">
        <v>2016</v>
      </c>
      <c r="X106" s="459">
        <v>2016</v>
      </c>
      <c r="Y106" s="460">
        <v>2017</v>
      </c>
    </row>
    <row r="107" spans="1:25" ht="15.75" customHeight="1" x14ac:dyDescent="0.25">
      <c r="B107" s="174" t="s">
        <v>2</v>
      </c>
      <c r="C107" s="392" t="s">
        <v>295</v>
      </c>
      <c r="D107" s="392" t="s">
        <v>296</v>
      </c>
      <c r="E107" s="392" t="s">
        <v>297</v>
      </c>
      <c r="F107" s="392" t="s">
        <v>296</v>
      </c>
      <c r="G107" s="3"/>
      <c r="H107" s="13" t="s">
        <v>6</v>
      </c>
      <c r="I107" s="13" t="s">
        <v>7</v>
      </c>
      <c r="J107" s="13" t="s">
        <v>8</v>
      </c>
      <c r="K107" s="13" t="s">
        <v>7</v>
      </c>
      <c r="L107" s="84"/>
      <c r="M107" s="90" t="s">
        <v>7</v>
      </c>
      <c r="N107" s="87"/>
      <c r="O107" s="91" t="s">
        <v>7</v>
      </c>
      <c r="Q107" s="411" t="s">
        <v>295</v>
      </c>
      <c r="R107" s="413" t="s">
        <v>296</v>
      </c>
      <c r="S107" s="411" t="s">
        <v>297</v>
      </c>
      <c r="T107" s="412" t="s">
        <v>296</v>
      </c>
      <c r="V107" s="533" t="s">
        <v>295</v>
      </c>
      <c r="W107" s="462" t="s">
        <v>296</v>
      </c>
      <c r="X107" s="461" t="s">
        <v>297</v>
      </c>
      <c r="Y107" s="463" t="s">
        <v>296</v>
      </c>
    </row>
    <row r="108" spans="1:25" ht="15" customHeight="1" x14ac:dyDescent="0.25">
      <c r="B108" s="269" t="s">
        <v>128</v>
      </c>
      <c r="C108" s="255" t="s">
        <v>2</v>
      </c>
      <c r="D108" s="255" t="s">
        <v>2</v>
      </c>
      <c r="E108" s="255" t="s">
        <v>2</v>
      </c>
      <c r="F108" s="255" t="s">
        <v>2</v>
      </c>
      <c r="G108" s="3"/>
      <c r="H108" s="20"/>
      <c r="I108" s="20"/>
      <c r="J108" s="20"/>
      <c r="K108" s="20"/>
      <c r="L108" s="84"/>
      <c r="M108" s="92"/>
      <c r="N108" s="84"/>
      <c r="O108" s="93"/>
      <c r="Q108" s="560" t="s">
        <v>299</v>
      </c>
      <c r="R108" s="561"/>
      <c r="S108" s="561"/>
      <c r="T108" s="562"/>
      <c r="V108" s="588" t="s">
        <v>299</v>
      </c>
      <c r="W108" s="589"/>
      <c r="X108" s="589"/>
      <c r="Y108" s="590"/>
    </row>
    <row r="109" spans="1:25" x14ac:dyDescent="0.25">
      <c r="B109" s="269" t="s">
        <v>129</v>
      </c>
      <c r="C109" s="285" t="s">
        <v>2</v>
      </c>
      <c r="D109" s="285" t="s">
        <v>2</v>
      </c>
      <c r="E109" s="285" t="s">
        <v>2</v>
      </c>
      <c r="F109" s="285" t="s">
        <v>2</v>
      </c>
      <c r="G109" s="3"/>
      <c r="H109" s="20"/>
      <c r="I109" s="20"/>
      <c r="J109" s="20"/>
      <c r="K109" s="20"/>
      <c r="L109" s="84"/>
      <c r="M109" s="94"/>
      <c r="N109" s="84"/>
      <c r="O109" s="93"/>
      <c r="Q109" s="563"/>
      <c r="R109" s="564"/>
      <c r="S109" s="564"/>
      <c r="T109" s="565"/>
      <c r="V109" s="591"/>
      <c r="W109" s="592"/>
      <c r="X109" s="592"/>
      <c r="Y109" s="593"/>
    </row>
    <row r="110" spans="1:25" x14ac:dyDescent="0.25">
      <c r="A110" s="53" t="s">
        <v>160</v>
      </c>
      <c r="B110" s="270" t="s">
        <v>315</v>
      </c>
      <c r="C110" s="257" t="e">
        <f>-VLOOKUP($A110,#REF!,MATCH($A$2,#REF!,0),0)</f>
        <v>#REF!</v>
      </c>
      <c r="D110" s="257" t="e">
        <f>-VLOOKUP($A110,#REF!,MATCH($A$2,#REF!,0)+1,0)</f>
        <v>#REF!</v>
      </c>
      <c r="E110" s="257">
        <f>-VLOOKUP($A110,'S_CONT_CF (MYFR)-dont use'!$1:$1048576,MATCH($A$2,'S_CONT_CF (MYFR)-dont use'!$7:$7,0),0)+X110</f>
        <v>1135.27613836</v>
      </c>
      <c r="F110" s="257" t="e">
        <f>-VLOOKUP($A110,#REF!,MATCH($A$2,#REF!,0)+1,0)</f>
        <v>#REF!</v>
      </c>
      <c r="G110" s="3"/>
      <c r="H110" s="77"/>
      <c r="I110" s="77"/>
      <c r="J110" s="77"/>
      <c r="K110" s="77"/>
      <c r="L110" s="84"/>
      <c r="M110" s="217"/>
      <c r="N110" s="234"/>
      <c r="O110" s="228" t="e">
        <f>D110-M110</f>
        <v>#REF!</v>
      </c>
      <c r="Q110" s="405"/>
      <c r="R110" s="405"/>
      <c r="S110" s="405"/>
      <c r="T110" s="405"/>
      <c r="V110" s="464"/>
      <c r="W110" s="464"/>
      <c r="X110" s="465"/>
      <c r="Y110" s="464"/>
    </row>
    <row r="111" spans="1:25" x14ac:dyDescent="0.25">
      <c r="A111" s="53" t="s">
        <v>212</v>
      </c>
      <c r="B111" s="270" t="s">
        <v>131</v>
      </c>
      <c r="C111" s="257" t="e">
        <f>-VLOOKUP($A111,#REF!,MATCH($A$2,#REF!,0),0)</f>
        <v>#REF!</v>
      </c>
      <c r="D111" s="257" t="e">
        <f>-VLOOKUP($A111,#REF!,MATCH($A$2,#REF!,0)+1,0)</f>
        <v>#REF!</v>
      </c>
      <c r="E111" s="257">
        <f>-VLOOKUP($A111,'S_CONT_CF (MYFR)-dont use'!$1:$1048576,MATCH($A$2,'S_CONT_CF (MYFR)-dont use'!$7:$7,0),0)+X111</f>
        <v>433.44786267000001</v>
      </c>
      <c r="F111" s="257" t="e">
        <f>-VLOOKUP($A111,#REF!,MATCH($A$2,#REF!,0)+1,0)</f>
        <v>#REF!</v>
      </c>
      <c r="G111" s="3"/>
      <c r="H111" s="77"/>
      <c r="I111" s="77"/>
      <c r="J111" s="77"/>
      <c r="K111" s="77"/>
      <c r="L111" s="84"/>
      <c r="M111" s="217"/>
      <c r="N111" s="234"/>
      <c r="O111" s="228" t="e">
        <f t="shared" ref="O111:O138" si="29">D111-M111</f>
        <v>#REF!</v>
      </c>
      <c r="Q111" s="405"/>
      <c r="R111" s="405"/>
      <c r="S111" s="405"/>
      <c r="T111" s="405"/>
      <c r="V111" s="464"/>
      <c r="W111" s="464"/>
      <c r="X111" s="465"/>
      <c r="Y111" s="464"/>
    </row>
    <row r="112" spans="1:25" x14ac:dyDescent="0.25">
      <c r="A112" s="53" t="s">
        <v>164</v>
      </c>
      <c r="B112" s="270" t="s">
        <v>133</v>
      </c>
      <c r="C112" s="257" t="e">
        <f>-VLOOKUP($A112,#REF!,MATCH($A$2,#REF!,0),0)</f>
        <v>#REF!</v>
      </c>
      <c r="D112" s="336" t="e">
        <f>-VLOOKUP($A112,#REF!,MATCH($A$2,#REF!,0)+1,0)</f>
        <v>#REF!</v>
      </c>
      <c r="E112" s="257">
        <f>-VLOOKUP($A112,'S_CONT_CF (MYFR)-dont use'!$1:$1048576,MATCH($A$2,'S_CONT_CF (MYFR)-dont use'!$7:$7,0),0)+X112</f>
        <v>4.0395218599999998</v>
      </c>
      <c r="F112" s="384" t="e">
        <f>-VLOOKUP($A112,#REF!,MATCH($A$2,#REF!,0)+1,0)</f>
        <v>#REF!</v>
      </c>
      <c r="G112" s="3"/>
      <c r="H112" s="77"/>
      <c r="I112" s="77"/>
      <c r="J112" s="77"/>
      <c r="K112" s="77"/>
      <c r="L112" s="84"/>
      <c r="M112" s="217"/>
      <c r="N112" s="234"/>
      <c r="O112" s="228" t="e">
        <f t="shared" si="29"/>
        <v>#REF!</v>
      </c>
      <c r="Q112" s="405"/>
      <c r="R112" s="405"/>
      <c r="S112" s="405"/>
      <c r="T112" s="405"/>
      <c r="V112" s="464"/>
      <c r="W112" s="464"/>
      <c r="X112" s="464"/>
      <c r="Y112" s="464"/>
    </row>
    <row r="113" spans="1:25" ht="15" customHeight="1" outlineLevel="1" x14ac:dyDescent="0.25">
      <c r="A113" s="53" t="s">
        <v>163</v>
      </c>
      <c r="B113" s="270" t="s">
        <v>132</v>
      </c>
      <c r="C113" s="257" t="e">
        <f>-VLOOKUP($A113,#REF!,MATCH($A$2,#REF!,0),0)</f>
        <v>#REF!</v>
      </c>
      <c r="D113" s="257" t="e">
        <f>-VLOOKUP($A113,#REF!,MATCH($A$2,#REF!,0)+1,0)</f>
        <v>#REF!</v>
      </c>
      <c r="E113" s="257">
        <f>-VLOOKUP($A113,'S_CONT_CF (MYFR)-dont use'!$1:$1048576,MATCH($A$2,'S_CONT_CF (MYFR)-dont use'!$7:$7,0),0)+X113</f>
        <v>-3.4346784299999999</v>
      </c>
      <c r="F113" s="257" t="e">
        <f>-VLOOKUP($A113,#REF!,MATCH($A$2,#REF!,0)+1,0)</f>
        <v>#REF!</v>
      </c>
      <c r="G113" s="3"/>
      <c r="H113" s="77"/>
      <c r="I113" s="77"/>
      <c r="J113" s="77"/>
      <c r="K113" s="77"/>
      <c r="L113" s="84"/>
      <c r="M113" s="217"/>
      <c r="N113" s="234"/>
      <c r="O113" s="228" t="e">
        <f t="shared" si="29"/>
        <v>#REF!</v>
      </c>
      <c r="Q113" s="405"/>
      <c r="R113" s="405"/>
      <c r="S113" s="405"/>
      <c r="T113" s="405"/>
      <c r="V113" s="464"/>
      <c r="W113" s="464"/>
      <c r="X113" s="465"/>
      <c r="Y113" s="464"/>
    </row>
    <row r="114" spans="1:25" ht="15" customHeight="1" outlineLevel="1" x14ac:dyDescent="0.25">
      <c r="A114" s="53" t="s">
        <v>165</v>
      </c>
      <c r="B114" s="270" t="s">
        <v>134</v>
      </c>
      <c r="C114" s="257" t="e">
        <f>-VLOOKUP($A114,#REF!,MATCH($A$2,#REF!,0),0)</f>
        <v>#REF!</v>
      </c>
      <c r="D114" s="257" t="e">
        <f>-VLOOKUP($A114,#REF!,MATCH($A$2,#REF!,0)+1,0)</f>
        <v>#REF!</v>
      </c>
      <c r="E114" s="257">
        <f>-VLOOKUP($A114,'S_CONT_CF (MYFR)-dont use'!$1:$1048576,MATCH($A$2,'S_CONT_CF (MYFR)-dont use'!$7:$7,0),0)</f>
        <v>0</v>
      </c>
      <c r="F114" s="257" t="e">
        <f>-VLOOKUP($A114,#REF!,MATCH($A$2,#REF!,0)+1,0)</f>
        <v>#REF!</v>
      </c>
      <c r="G114" s="3"/>
      <c r="H114" s="77"/>
      <c r="I114" s="77"/>
      <c r="J114" s="77"/>
      <c r="K114" s="77"/>
      <c r="L114" s="84"/>
      <c r="M114" s="217"/>
      <c r="N114" s="234"/>
      <c r="O114" s="228" t="e">
        <f t="shared" si="29"/>
        <v>#REF!</v>
      </c>
      <c r="Q114" s="405"/>
      <c r="R114" s="405"/>
      <c r="S114" s="405"/>
      <c r="T114" s="405"/>
      <c r="V114" s="464"/>
      <c r="W114" s="464"/>
      <c r="X114" s="464"/>
      <c r="Y114" s="464"/>
    </row>
    <row r="115" spans="1:25" x14ac:dyDescent="0.25">
      <c r="A115" s="53" t="s">
        <v>166</v>
      </c>
      <c r="B115" s="280" t="s">
        <v>135</v>
      </c>
      <c r="C115" s="257" t="e">
        <f>-VLOOKUP($A115,#REF!,MATCH($A$2,#REF!,0),0)+C113</f>
        <v>#REF!</v>
      </c>
      <c r="D115" s="257" t="e">
        <f>-VLOOKUP($A115,#REF!,MATCH($A$2,#REF!,0)+1,0)+D113</f>
        <v>#REF!</v>
      </c>
      <c r="E115" s="257">
        <f>-VLOOKUP($A115,'S_CONT_CF (MYFR)-dont use'!$1:$1048576,MATCH($A$2,'S_CONT_CF (MYFR)-dont use'!$7:$7,0),0)+E113+X115</f>
        <v>31.719464640000005</v>
      </c>
      <c r="F115" s="257" t="e">
        <f>-VLOOKUP($A115,#REF!,MATCH($A$2,#REF!,0)+1,0)</f>
        <v>#REF!</v>
      </c>
      <c r="G115" s="3"/>
      <c r="H115" s="95"/>
      <c r="I115" s="95"/>
      <c r="J115" s="95"/>
      <c r="K115" s="95"/>
      <c r="L115" s="84"/>
      <c r="M115" s="226"/>
      <c r="N115" s="234"/>
      <c r="O115" s="228" t="e">
        <f t="shared" si="29"/>
        <v>#REF!</v>
      </c>
      <c r="Q115" s="405"/>
      <c r="R115" s="405"/>
      <c r="S115" s="405"/>
      <c r="T115" s="405"/>
      <c r="V115" s="464"/>
      <c r="W115" s="464"/>
      <c r="X115" s="465"/>
      <c r="Y115" s="464"/>
    </row>
    <row r="116" spans="1:25" x14ac:dyDescent="0.25">
      <c r="A116" s="53" t="s">
        <v>167</v>
      </c>
      <c r="B116" s="269" t="s">
        <v>136</v>
      </c>
      <c r="C116" s="272" t="e">
        <f>SUM(C110:C115)-C113</f>
        <v>#REF!</v>
      </c>
      <c r="D116" s="272" t="e">
        <f t="shared" ref="D116:F116" si="30">SUM(D110:D115)-D113</f>
        <v>#REF!</v>
      </c>
      <c r="E116" s="272">
        <f t="shared" si="30"/>
        <v>1604.4829875299999</v>
      </c>
      <c r="F116" s="272" t="e">
        <f t="shared" si="30"/>
        <v>#REF!</v>
      </c>
      <c r="G116" s="3"/>
      <c r="H116" s="24" t="e">
        <f>-VLOOKUP($A116,#REF!,MATCH($A$2,#REF!,0),0)-C116</f>
        <v>#REF!</v>
      </c>
      <c r="I116" s="24" t="e">
        <f>-VLOOKUP($A116,#REF!,MATCH($A$2,#REF!,0)+1,0)-D116</f>
        <v>#REF!</v>
      </c>
      <c r="J116" s="24">
        <f>-VLOOKUP($A116,'S_CONT_CF (MYFR)-dont use'!$1:$1048576,MATCH($A$2,'S_CONT_CF (MYFR)-dont use'!$7:$7,0),0)-E116</f>
        <v>0</v>
      </c>
      <c r="K116" s="24" t="e">
        <f>-VLOOKUP($A116,#REF!,MATCH($A$2,#REF!,0)+1,0)-F116</f>
        <v>#REF!</v>
      </c>
      <c r="L116" s="84"/>
      <c r="M116" s="217"/>
      <c r="N116" s="234"/>
      <c r="O116" s="228" t="e">
        <f t="shared" si="29"/>
        <v>#REF!</v>
      </c>
      <c r="Q116" s="405"/>
      <c r="R116" s="405"/>
      <c r="S116" s="405"/>
      <c r="T116" s="405"/>
      <c r="V116" s="464"/>
      <c r="W116" s="464"/>
      <c r="X116" s="464"/>
      <c r="Y116" s="464"/>
    </row>
    <row r="117" spans="1:25" x14ac:dyDescent="0.25">
      <c r="B117" s="269" t="s">
        <v>137</v>
      </c>
      <c r="C117" s="257" t="s">
        <v>2</v>
      </c>
      <c r="D117" s="257" t="s">
        <v>2</v>
      </c>
      <c r="E117" s="257" t="s">
        <v>2</v>
      </c>
      <c r="F117" s="257" t="s">
        <v>2</v>
      </c>
      <c r="G117" s="3"/>
      <c r="H117" s="77"/>
      <c r="I117" s="77"/>
      <c r="J117" s="77"/>
      <c r="K117" s="77"/>
      <c r="L117" s="84"/>
      <c r="M117" s="217"/>
      <c r="N117" s="234"/>
      <c r="O117" s="228"/>
      <c r="Q117" s="405"/>
      <c r="R117" s="405"/>
      <c r="S117" s="405"/>
      <c r="T117" s="405"/>
      <c r="V117" s="464"/>
      <c r="W117" s="464"/>
      <c r="X117" s="464"/>
      <c r="Y117" s="464"/>
    </row>
    <row r="118" spans="1:25" x14ac:dyDescent="0.25">
      <c r="A118" s="53" t="s">
        <v>168</v>
      </c>
      <c r="B118" s="270" t="s">
        <v>138</v>
      </c>
      <c r="C118" s="257" t="e">
        <f>-VLOOKUP($A118,#REF!,MATCH($A$2,#REF!,0),0)</f>
        <v>#REF!</v>
      </c>
      <c r="D118" s="257" t="e">
        <f>-VLOOKUP($A118,#REF!,MATCH($A$2,#REF!,0)+1,0)</f>
        <v>#REF!</v>
      </c>
      <c r="E118" s="257">
        <f>-VLOOKUP($A118,'S_CONT_CF (MYFR)-dont use'!$1:$1048576,MATCH($A$2,'S_CONT_CF (MYFR)-dont use'!$7:$7,0),0)+X118</f>
        <v>-1234.8850866499999</v>
      </c>
      <c r="F118" s="257" t="e">
        <f>-VLOOKUP($A118,#REF!,MATCH($A$2,#REF!,0)+1,0)</f>
        <v>#REF!</v>
      </c>
      <c r="G118" s="3"/>
      <c r="H118" s="77"/>
      <c r="I118" s="77"/>
      <c r="J118" s="77"/>
      <c r="K118" s="77"/>
      <c r="L118" s="84"/>
      <c r="M118" s="221"/>
      <c r="N118" s="234"/>
      <c r="O118" s="228" t="e">
        <f t="shared" si="29"/>
        <v>#REF!</v>
      </c>
      <c r="Q118" s="405"/>
      <c r="R118" s="405"/>
      <c r="S118" s="405"/>
      <c r="T118" s="405"/>
      <c r="V118" s="464"/>
      <c r="W118" s="464"/>
      <c r="X118" s="465"/>
      <c r="Y118" s="464"/>
    </row>
    <row r="119" spans="1:25" x14ac:dyDescent="0.25">
      <c r="A119" s="53" t="s">
        <v>169</v>
      </c>
      <c r="B119" s="270" t="s">
        <v>139</v>
      </c>
      <c r="C119" s="257" t="e">
        <f>-VLOOKUP($A119,#REF!,MATCH($A$2,#REF!,0),0)+C121</f>
        <v>#REF!</v>
      </c>
      <c r="D119" s="257" t="e">
        <f>-VLOOKUP($A119,#REF!,MATCH($A$2,#REF!,0)+1,0)+D121</f>
        <v>#REF!</v>
      </c>
      <c r="E119" s="257">
        <f>-VLOOKUP($A119,'S_CONT_CF (MYFR)-dont use'!$1:$1048576,MATCH($A$2,'S_CONT_CF (MYFR)-dont use'!$7:$7,0),0)+E121+X119</f>
        <v>-1629.51581403</v>
      </c>
      <c r="F119" s="257" t="e">
        <f>-VLOOKUP($A119,#REF!,MATCH($A$2,#REF!,0)+1,0)</f>
        <v>#REF!</v>
      </c>
      <c r="G119" s="3"/>
      <c r="H119" s="77"/>
      <c r="I119" s="77"/>
      <c r="J119" s="77"/>
      <c r="K119" s="77"/>
      <c r="L119" s="84"/>
      <c r="M119" s="221"/>
      <c r="N119" s="234"/>
      <c r="O119" s="228" t="e">
        <f t="shared" si="29"/>
        <v>#REF!</v>
      </c>
      <c r="Q119" s="405"/>
      <c r="R119" s="405"/>
      <c r="S119" s="405"/>
      <c r="T119" s="405"/>
      <c r="V119" s="464"/>
      <c r="W119" s="464"/>
      <c r="X119" s="465"/>
      <c r="Y119" s="464"/>
    </row>
    <row r="120" spans="1:25" x14ac:dyDescent="0.25">
      <c r="A120" s="53" t="s">
        <v>171</v>
      </c>
      <c r="B120" s="270" t="s">
        <v>24</v>
      </c>
      <c r="C120" s="257" t="e">
        <f>-VLOOKUP($A120,#REF!,MATCH($A$2,#REF!,0),0)</f>
        <v>#REF!</v>
      </c>
      <c r="D120" s="257" t="e">
        <f>-VLOOKUP($A120,#REF!,MATCH($A$2,#REF!,0)+1,0)</f>
        <v>#REF!</v>
      </c>
      <c r="E120" s="257">
        <f>-VLOOKUP($A120,'S_CONT_CF (MYFR)-dont use'!$1:$1048576,MATCH($A$2,'S_CONT_CF (MYFR)-dont use'!$7:$7,0),0)</f>
        <v>-40.089240490000002</v>
      </c>
      <c r="F120" s="257" t="e">
        <f>-VLOOKUP($A120,#REF!,MATCH($A$2,#REF!,0)+1,0)</f>
        <v>#REF!</v>
      </c>
      <c r="G120" s="3"/>
      <c r="H120" s="77"/>
      <c r="I120" s="77"/>
      <c r="J120" s="77"/>
      <c r="K120" s="77"/>
      <c r="L120" s="84"/>
      <c r="M120" s="217"/>
      <c r="N120" s="234"/>
      <c r="O120" s="228" t="e">
        <f>D120-M120</f>
        <v>#REF!</v>
      </c>
      <c r="Q120" s="405"/>
      <c r="R120" s="405"/>
      <c r="S120" s="405"/>
      <c r="T120" s="405"/>
      <c r="V120" s="464"/>
      <c r="W120" s="464"/>
      <c r="X120" s="464"/>
      <c r="Y120" s="464"/>
    </row>
    <row r="121" spans="1:25" ht="15" customHeight="1" outlineLevel="1" x14ac:dyDescent="0.25">
      <c r="A121" s="53" t="s">
        <v>170</v>
      </c>
      <c r="B121" s="270" t="s">
        <v>140</v>
      </c>
      <c r="C121" s="257" t="e">
        <f>-VLOOKUP($A121,#REF!,MATCH($A$2,#REF!,0),0)</f>
        <v>#REF!</v>
      </c>
      <c r="D121" s="294" t="e">
        <f>-VLOOKUP($A121,#REF!,MATCH($A$2,#REF!,0)+1,0)</f>
        <v>#REF!</v>
      </c>
      <c r="E121" s="257">
        <f>-VLOOKUP($A121,'S_CONT_CF (MYFR)-dont use'!$1:$1048576,MATCH($A$2,'S_CONT_CF (MYFR)-dont use'!$7:$7,0),0)+X121</f>
        <v>-0.96405355999999998</v>
      </c>
      <c r="F121" s="294" t="e">
        <f>-VLOOKUP($A121,#REF!,MATCH($A$2,#REF!,0)+1,0)</f>
        <v>#REF!</v>
      </c>
      <c r="G121" s="3"/>
      <c r="H121" s="97"/>
      <c r="I121" s="97"/>
      <c r="J121" s="97"/>
      <c r="K121" s="97"/>
      <c r="L121" s="84"/>
      <c r="M121" s="221"/>
      <c r="N121" s="234"/>
      <c r="O121" s="228" t="e">
        <f t="shared" si="29"/>
        <v>#REF!</v>
      </c>
      <c r="Q121" s="405"/>
      <c r="R121" s="405"/>
      <c r="S121" s="405"/>
      <c r="T121" s="405"/>
      <c r="V121" s="464"/>
      <c r="W121" s="464"/>
      <c r="X121" s="465"/>
      <c r="Y121" s="464"/>
    </row>
    <row r="122" spans="1:25" x14ac:dyDescent="0.25">
      <c r="A122" s="53" t="s">
        <v>172</v>
      </c>
      <c r="B122" s="270" t="s">
        <v>141</v>
      </c>
      <c r="C122" s="257" t="e">
        <f>-VLOOKUP($A122,#REF!,MATCH($A$2,#REF!,0),0)</f>
        <v>#REF!</v>
      </c>
      <c r="D122" s="257" t="e">
        <f>-VLOOKUP($A122,#REF!,MATCH($A$2,#REF!,0)+1,0)</f>
        <v>#REF!</v>
      </c>
      <c r="E122" s="257">
        <f>-VLOOKUP($A122,'S_CONT_CF (MYFR)-dont use'!$1:$1048576,MATCH($A$2,'S_CONT_CF (MYFR)-dont use'!$7:$7,0),0)+X122</f>
        <v>-65.725441360000005</v>
      </c>
      <c r="F122" s="257" t="e">
        <f>-VLOOKUP($A122,#REF!,MATCH($A$2,#REF!,0)+1,0)</f>
        <v>#REF!</v>
      </c>
      <c r="G122" s="3"/>
      <c r="H122" s="77"/>
      <c r="I122" s="77"/>
      <c r="J122" s="77"/>
      <c r="K122" s="77"/>
      <c r="L122" s="84"/>
      <c r="M122" s="217"/>
      <c r="N122" s="234"/>
      <c r="O122" s="228" t="e">
        <f t="shared" si="29"/>
        <v>#REF!</v>
      </c>
      <c r="Q122" s="405"/>
      <c r="R122" s="405"/>
      <c r="S122" s="405"/>
      <c r="T122" s="405"/>
      <c r="V122" s="464"/>
      <c r="W122" s="464"/>
      <c r="X122" s="465"/>
      <c r="Y122" s="464"/>
    </row>
    <row r="123" spans="1:25" x14ac:dyDescent="0.25">
      <c r="A123" s="53" t="s">
        <v>173</v>
      </c>
      <c r="B123" s="274" t="s">
        <v>142</v>
      </c>
      <c r="C123" s="275" t="e">
        <f>SUM(C118:C122)-C121</f>
        <v>#REF!</v>
      </c>
      <c r="D123" s="275" t="e">
        <f t="shared" ref="D123:F123" si="31">SUM(D118:D122)-D121</f>
        <v>#REF!</v>
      </c>
      <c r="E123" s="275">
        <f t="shared" si="31"/>
        <v>-2970.2155825299997</v>
      </c>
      <c r="F123" s="275" t="e">
        <f t="shared" si="31"/>
        <v>#REF!</v>
      </c>
      <c r="G123" s="3"/>
      <c r="H123" s="136" t="e">
        <f>-VLOOKUP($A123,#REF!,MATCH($A$2,#REF!,0),0)-C123</f>
        <v>#REF!</v>
      </c>
      <c r="I123" s="136" t="e">
        <f>-VLOOKUP($A123,#REF!,MATCH($A$2,#REF!,0)+1,0)-D123</f>
        <v>#REF!</v>
      </c>
      <c r="J123" s="136">
        <f>-VLOOKUP($A123,'S_CONT_CF (MYFR)-dont use'!$1:$1048576,MATCH($A$2,'S_CONT_CF (MYFR)-dont use'!$7:$7,0),0)-E123</f>
        <v>0</v>
      </c>
      <c r="K123" s="136" t="e">
        <f>-VLOOKUP($A123,#REF!,MATCH($A$2,#REF!,0)+1,0)-F123</f>
        <v>#REF!</v>
      </c>
      <c r="L123" s="84"/>
      <c r="M123" s="247"/>
      <c r="N123" s="234"/>
      <c r="O123" s="228" t="e">
        <f t="shared" si="29"/>
        <v>#REF!</v>
      </c>
      <c r="Q123" s="405"/>
      <c r="R123" s="405"/>
      <c r="S123" s="405"/>
      <c r="T123" s="405"/>
      <c r="V123" s="464"/>
      <c r="W123" s="464"/>
      <c r="X123" s="464"/>
      <c r="Y123" s="464"/>
    </row>
    <row r="124" spans="1:25" x14ac:dyDescent="0.25">
      <c r="A124" s="53" t="s">
        <v>174</v>
      </c>
      <c r="B124" s="269" t="s">
        <v>143</v>
      </c>
      <c r="C124" s="256" t="e">
        <f t="shared" ref="C124" si="32">SUM(C116,C123)</f>
        <v>#REF!</v>
      </c>
      <c r="D124" s="256" t="e">
        <f t="shared" ref="D124" si="33">SUM(D116,D123)</f>
        <v>#REF!</v>
      </c>
      <c r="E124" s="256">
        <f t="shared" ref="E124" si="34">SUM(E116,E123)</f>
        <v>-1365.7325949999997</v>
      </c>
      <c r="F124" s="256" t="e">
        <f t="shared" ref="F124" si="35">SUM(F116,F123)</f>
        <v>#REF!</v>
      </c>
      <c r="G124" s="3"/>
      <c r="H124" s="97" t="e">
        <f>-VLOOKUP($A124,#REF!,MATCH($A$2,#REF!,0),0)-C124</f>
        <v>#REF!</v>
      </c>
      <c r="I124" s="97" t="e">
        <f>-VLOOKUP($A124,#REF!,MATCH($A$2,#REF!,0)+1,0)-D124</f>
        <v>#REF!</v>
      </c>
      <c r="J124" s="97">
        <f>-VLOOKUP($A124,'S_CONT_CF (MYFR)-dont use'!$1:$1048576,MATCH($A$2,'S_CONT_CF (MYFR)-dont use'!$7:$7,0),0)-E124</f>
        <v>0</v>
      </c>
      <c r="K124" s="97" t="e">
        <f>-VLOOKUP($A124,#REF!,MATCH($A$2,#REF!,0)+1,0)-F124</f>
        <v>#REF!</v>
      </c>
      <c r="L124" s="84"/>
      <c r="M124" s="221"/>
      <c r="N124" s="234"/>
      <c r="O124" s="228" t="e">
        <f t="shared" si="29"/>
        <v>#REF!</v>
      </c>
      <c r="Q124" s="405"/>
      <c r="R124" s="405"/>
      <c r="S124" s="405"/>
      <c r="T124" s="405"/>
      <c r="V124" s="464"/>
      <c r="W124" s="464"/>
      <c r="X124" s="464"/>
      <c r="Y124" s="464"/>
    </row>
    <row r="125" spans="1:25" x14ac:dyDescent="0.25">
      <c r="B125" s="269" t="s">
        <v>144</v>
      </c>
      <c r="C125" s="257" t="s">
        <v>2</v>
      </c>
      <c r="D125" s="257" t="s">
        <v>2</v>
      </c>
      <c r="E125" s="257" t="s">
        <v>2</v>
      </c>
      <c r="F125" s="257" t="s">
        <v>2</v>
      </c>
      <c r="G125" s="3"/>
      <c r="H125" s="77"/>
      <c r="I125" s="77"/>
      <c r="J125" s="77"/>
      <c r="K125" s="77"/>
      <c r="L125" s="84"/>
      <c r="M125" s="238"/>
      <c r="N125" s="234"/>
      <c r="O125" s="228"/>
      <c r="Q125" s="405"/>
      <c r="R125" s="405"/>
      <c r="S125" s="405"/>
      <c r="T125" s="405"/>
      <c r="V125" s="464"/>
      <c r="W125" s="464"/>
      <c r="X125" s="464"/>
      <c r="Y125" s="464"/>
    </row>
    <row r="126" spans="1:25" x14ac:dyDescent="0.25">
      <c r="A126" s="53" t="s">
        <v>175</v>
      </c>
      <c r="B126" s="270" t="s">
        <v>316</v>
      </c>
      <c r="C126" s="257" t="e">
        <f>-VLOOKUP($A126,#REF!,MATCH($A$2,#REF!,0),0)</f>
        <v>#REF!</v>
      </c>
      <c r="D126" s="257" t="e">
        <f>-VLOOKUP($A126,#REF!,MATCH($A$2,#REF!,0)+1,0)</f>
        <v>#REF!</v>
      </c>
      <c r="E126" s="382">
        <f>-VLOOKUP($A126,'S_CONT_CF (MYFR)-dont use'!$1:$1048576,MATCH($A$2,'S_CONT_CF (MYFR)-dont use'!$7:$7,0),0)</f>
        <v>-6</v>
      </c>
      <c r="F126" s="257" t="e">
        <f>-VLOOKUP($A126,#REF!,MATCH($A$2,#REF!,0)+1,0)</f>
        <v>#REF!</v>
      </c>
      <c r="G126" s="3"/>
      <c r="H126" s="77"/>
      <c r="I126" s="77"/>
      <c r="J126" s="77"/>
      <c r="K126" s="77"/>
      <c r="L126" s="84"/>
      <c r="M126" s="217"/>
      <c r="N126" s="234"/>
      <c r="O126" s="228" t="e">
        <f t="shared" si="29"/>
        <v>#REF!</v>
      </c>
      <c r="Q126" s="405"/>
      <c r="R126" s="405"/>
      <c r="S126" s="405"/>
      <c r="T126" s="405"/>
      <c r="V126" s="464"/>
      <c r="W126" s="464"/>
      <c r="Y126" s="464"/>
    </row>
    <row r="127" spans="1:25" x14ac:dyDescent="0.25">
      <c r="A127" s="53" t="s">
        <v>176</v>
      </c>
      <c r="B127" s="270" t="s">
        <v>146</v>
      </c>
      <c r="C127" s="257" t="e">
        <f>-VLOOKUP($A127,#REF!,MATCH($A$2,#REF!,0),0)</f>
        <v>#REF!</v>
      </c>
      <c r="D127" s="257" t="e">
        <f>-VLOOKUP($A127,#REF!,MATCH($A$2,#REF!,0)+1,0)</f>
        <v>#REF!</v>
      </c>
      <c r="E127" s="257">
        <f>-VLOOKUP($A127,'S_CONT_CF (MYFR)-dont use'!$1:$1048576,MATCH($A$2,'S_CONT_CF (MYFR)-dont use'!$7:$7,0),0)+X127</f>
        <v>-893.44417636000003</v>
      </c>
      <c r="F127" s="257" t="e">
        <f>-VLOOKUP($A127,#REF!,MATCH($A$2,#REF!,0)+1,0)</f>
        <v>#REF!</v>
      </c>
      <c r="G127" s="3"/>
      <c r="H127" s="77"/>
      <c r="I127" s="77"/>
      <c r="J127" s="77"/>
      <c r="K127" s="77"/>
      <c r="L127" s="84"/>
      <c r="M127" s="217"/>
      <c r="N127" s="239"/>
      <c r="O127" s="228" t="e">
        <f t="shared" si="29"/>
        <v>#REF!</v>
      </c>
      <c r="Q127" s="405"/>
      <c r="R127" s="405"/>
      <c r="S127" s="405"/>
      <c r="T127" s="405"/>
      <c r="V127" s="464"/>
      <c r="W127" s="464"/>
      <c r="X127" s="465"/>
      <c r="Y127" s="464"/>
    </row>
    <row r="128" spans="1:25" x14ac:dyDescent="0.25">
      <c r="A128" s="53" t="s">
        <v>177</v>
      </c>
      <c r="B128" s="278" t="s">
        <v>147</v>
      </c>
      <c r="C128" s="257" t="e">
        <f>-VLOOKUP($A128,#REF!,MATCH($A$2,#REF!,0),0)</f>
        <v>#REF!</v>
      </c>
      <c r="D128" s="257" t="e">
        <f>-VLOOKUP($A128,#REF!,MATCH($A$2,#REF!,0)+1,0)</f>
        <v>#REF!</v>
      </c>
      <c r="E128" s="257">
        <f>-VLOOKUP($A128,'S_CONT_CF (MYFR)-dont use'!$1:$1048576,MATCH($A$2,'S_CONT_CF (MYFR)-dont use'!$7:$7,0),0)</f>
        <v>3.3631065000000002</v>
      </c>
      <c r="F128" s="257" t="e">
        <f>-VLOOKUP($A128,#REF!,MATCH($A$2,#REF!,0)+1,0)</f>
        <v>#REF!</v>
      </c>
      <c r="G128" s="3"/>
      <c r="H128" s="77"/>
      <c r="I128" s="77"/>
      <c r="J128" s="77"/>
      <c r="K128" s="77"/>
      <c r="L128" s="101"/>
      <c r="M128" s="221"/>
      <c r="N128" s="239"/>
      <c r="O128" s="228" t="e">
        <f t="shared" si="29"/>
        <v>#REF!</v>
      </c>
      <c r="Q128" s="405"/>
      <c r="R128" s="405"/>
      <c r="S128" s="405"/>
      <c r="T128" s="405"/>
      <c r="V128" s="464"/>
      <c r="W128" s="464"/>
      <c r="X128" s="464"/>
      <c r="Y128" s="464"/>
    </row>
    <row r="129" spans="1:25" x14ac:dyDescent="0.25">
      <c r="A129" s="53" t="s">
        <v>178</v>
      </c>
      <c r="B129" s="278" t="s">
        <v>148</v>
      </c>
      <c r="C129" s="384" t="e">
        <f>-VLOOKUP($A129,#REF!,MATCH($A$2,#REF!,0),0)</f>
        <v>#REF!</v>
      </c>
      <c r="D129" s="257" t="e">
        <f>-VLOOKUP($A129,#REF!,MATCH($A$2,#REF!,0)+1,0)</f>
        <v>#REF!</v>
      </c>
      <c r="E129" s="257">
        <f>-VLOOKUP($A129,'S_CONT_CF (MYFR)-dont use'!$1:$1048576,MATCH($A$2,'S_CONT_CF (MYFR)-dont use'!$7:$7,0),0)+X129</f>
        <v>1.3531433100000001</v>
      </c>
      <c r="F129" s="257" t="e">
        <f>-VLOOKUP($A129,#REF!,MATCH($A$2,#REF!,0)+1,0)</f>
        <v>#REF!</v>
      </c>
      <c r="G129" s="3"/>
      <c r="H129" s="77"/>
      <c r="I129" s="77"/>
      <c r="J129" s="77"/>
      <c r="K129" s="77"/>
      <c r="L129" s="101"/>
      <c r="M129" s="221"/>
      <c r="N129" s="240"/>
      <c r="O129" s="228" t="e">
        <f t="shared" si="29"/>
        <v>#REF!</v>
      </c>
      <c r="Q129" s="405"/>
      <c r="R129" s="405"/>
      <c r="S129" s="405"/>
      <c r="T129" s="405"/>
      <c r="V129" s="464"/>
      <c r="W129" s="464"/>
      <c r="X129" s="465"/>
      <c r="Y129" s="464"/>
    </row>
    <row r="130" spans="1:25" x14ac:dyDescent="0.25">
      <c r="A130" s="53" t="s">
        <v>179</v>
      </c>
      <c r="B130" s="280" t="s">
        <v>149</v>
      </c>
      <c r="C130" s="384" t="e">
        <f>-VLOOKUP($A130,#REF!,MATCH($A$2,#REF!,0),0)</f>
        <v>#REF!</v>
      </c>
      <c r="D130" s="257" t="e">
        <f>-VLOOKUP($A130,#REF!,MATCH($A$2,#REF!,0)+1,0)</f>
        <v>#REF!</v>
      </c>
      <c r="E130" s="257">
        <f>-VLOOKUP($A130,'S_CONT_CF (MYFR)-dont use'!$1:$1048576,MATCH($A$2,'S_CONT_CF (MYFR)-dont use'!$7:$7,0),0)+X130</f>
        <v>-2.9889940500000001</v>
      </c>
      <c r="F130" s="257" t="e">
        <f>-VLOOKUP($A130,#REF!,MATCH($A$2,#REF!,0)+1,0)</f>
        <v>#REF!</v>
      </c>
      <c r="G130" s="3"/>
      <c r="H130" s="77"/>
      <c r="I130" s="77"/>
      <c r="J130" s="77"/>
      <c r="K130" s="77"/>
      <c r="L130" s="101"/>
      <c r="M130" s="221"/>
      <c r="N130" s="240"/>
      <c r="O130" s="228" t="e">
        <f t="shared" si="29"/>
        <v>#REF!</v>
      </c>
      <c r="Q130" s="405"/>
      <c r="R130" s="405"/>
      <c r="S130" s="405"/>
      <c r="T130" s="405"/>
      <c r="V130" s="464"/>
      <c r="W130" s="464"/>
      <c r="X130" s="465"/>
      <c r="Y130" s="464"/>
    </row>
    <row r="131" spans="1:25" x14ac:dyDescent="0.25">
      <c r="A131" s="53" t="s">
        <v>180</v>
      </c>
      <c r="B131" s="273" t="s">
        <v>150</v>
      </c>
      <c r="C131" s="272" t="e">
        <f t="shared" ref="C131" si="36">SUM(C126:C130)</f>
        <v>#REF!</v>
      </c>
      <c r="D131" s="272" t="e">
        <f t="shared" ref="D131" si="37">SUM(D126:D130)</f>
        <v>#REF!</v>
      </c>
      <c r="E131" s="272">
        <f t="shared" ref="E131" si="38">SUM(E126:E130)</f>
        <v>-897.71692060000009</v>
      </c>
      <c r="F131" s="272" t="e">
        <f t="shared" ref="F131" si="39">SUM(F126:F130)</f>
        <v>#REF!</v>
      </c>
      <c r="G131" s="3"/>
      <c r="H131" s="24" t="e">
        <f>-VLOOKUP($A131,#REF!,MATCH($A$2,#REF!,0),0)-C131</f>
        <v>#REF!</v>
      </c>
      <c r="I131" s="24" t="e">
        <f>-VLOOKUP($A131,#REF!,MATCH($A$2,#REF!,0)+1,0)-D131</f>
        <v>#REF!</v>
      </c>
      <c r="J131" s="24">
        <f>-VLOOKUP($A131,'S_CONT_CF (MYFR)-dont use'!$1:$1048576,MATCH($A$2,'S_CONT_CF (MYFR)-dont use'!$7:$7,0),0)-E131</f>
        <v>0</v>
      </c>
      <c r="K131" s="24" t="e">
        <f>-VLOOKUP($A131,#REF!,MATCH($A$2,#REF!,0)+1,0)-F131</f>
        <v>#REF!</v>
      </c>
      <c r="L131" s="84"/>
      <c r="M131" s="221"/>
      <c r="N131" s="234"/>
      <c r="O131" s="228" t="e">
        <f t="shared" si="29"/>
        <v>#REF!</v>
      </c>
      <c r="Q131" s="405"/>
      <c r="R131" s="405"/>
      <c r="S131" s="405"/>
      <c r="T131" s="405"/>
      <c r="V131" s="464"/>
      <c r="W131" s="464"/>
      <c r="X131" s="464"/>
      <c r="Y131" s="464"/>
    </row>
    <row r="132" spans="1:25" x14ac:dyDescent="0.25">
      <c r="B132" s="269" t="s">
        <v>151</v>
      </c>
      <c r="C132" s="257" t="s">
        <v>2</v>
      </c>
      <c r="D132" s="257" t="s">
        <v>2</v>
      </c>
      <c r="E132" s="257" t="s">
        <v>2</v>
      </c>
      <c r="F132" s="257" t="s">
        <v>2</v>
      </c>
      <c r="G132" s="3"/>
      <c r="H132" s="77"/>
      <c r="I132" s="77"/>
      <c r="J132" s="77"/>
      <c r="K132" s="77"/>
      <c r="L132" s="84"/>
      <c r="M132" s="238"/>
      <c r="N132" s="234"/>
      <c r="O132" s="228"/>
      <c r="Q132" s="405"/>
      <c r="R132" s="405"/>
      <c r="S132" s="405"/>
      <c r="T132" s="405"/>
      <c r="V132" s="464"/>
      <c r="W132" s="464"/>
      <c r="X132" s="464"/>
      <c r="Y132" s="464"/>
    </row>
    <row r="133" spans="1:25" x14ac:dyDescent="0.25">
      <c r="A133" s="53" t="s">
        <v>181</v>
      </c>
      <c r="B133" s="270" t="s">
        <v>152</v>
      </c>
      <c r="C133" s="257" t="e">
        <f>-VLOOKUP($A133,#REF!,MATCH($A$2,#REF!,0),0)</f>
        <v>#REF!</v>
      </c>
      <c r="D133" s="257" t="e">
        <f>-VLOOKUP($A133,#REF!,MATCH($A$2,#REF!,0)+1,0)</f>
        <v>#REF!</v>
      </c>
      <c r="E133" s="257">
        <f>-VLOOKUP($A133,'S_CONT_CF (MYFR)-dont use'!$1:$1048576,MATCH($A$2,'S_CONT_CF (MYFR)-dont use'!$7:$7,0),0)+X133+X142</f>
        <v>576.46304623000003</v>
      </c>
      <c r="F133" s="257" t="e">
        <f>-VLOOKUP($A133,#REF!,MATCH($A$2,#REF!,0)+1,0)</f>
        <v>#REF!</v>
      </c>
      <c r="G133" s="3"/>
      <c r="H133" s="77"/>
      <c r="I133" s="77"/>
      <c r="J133" s="77"/>
      <c r="K133" s="77"/>
      <c r="L133" s="84"/>
      <c r="M133" s="217"/>
      <c r="N133" s="234"/>
      <c r="O133" s="228" t="e">
        <f t="shared" si="29"/>
        <v>#REF!</v>
      </c>
      <c r="Q133" s="405"/>
      <c r="R133" s="405"/>
      <c r="S133" s="405"/>
      <c r="T133" s="405"/>
      <c r="V133" s="464"/>
      <c r="W133" s="464"/>
      <c r="X133" s="465"/>
      <c r="Y133" s="464"/>
    </row>
    <row r="134" spans="1:25" x14ac:dyDescent="0.25">
      <c r="A134" s="53" t="s">
        <v>182</v>
      </c>
      <c r="B134" s="270" t="s">
        <v>153</v>
      </c>
      <c r="C134" s="257" t="e">
        <f>-VLOOKUP($A134,#REF!,MATCH($A$2,#REF!,0),0)</f>
        <v>#REF!</v>
      </c>
      <c r="D134" s="257" t="e">
        <f>-VLOOKUP($A134,#REF!,MATCH($A$2,#REF!,0)+1,0)</f>
        <v>#REF!</v>
      </c>
      <c r="E134" s="257">
        <f>-VLOOKUP($A134,'S_CONT_CF (MYFR)-dont use'!$1:$1048576,MATCH($A$2,'S_CONT_CF (MYFR)-dont use'!$7:$7,0),0)+X134</f>
        <v>-15.125427670000001</v>
      </c>
      <c r="F134" s="257" t="e">
        <f>-VLOOKUP($A134,#REF!,MATCH($A$2,#REF!,0)+1,0)</f>
        <v>#REF!</v>
      </c>
      <c r="G134" s="3"/>
      <c r="H134" s="77"/>
      <c r="I134" s="77"/>
      <c r="J134" s="77"/>
      <c r="K134" s="77"/>
      <c r="L134" s="84"/>
      <c r="M134" s="217"/>
      <c r="N134" s="234"/>
      <c r="O134" s="228" t="e">
        <f t="shared" si="29"/>
        <v>#REF!</v>
      </c>
      <c r="Q134" s="405"/>
      <c r="R134" s="405"/>
      <c r="S134" s="405"/>
      <c r="T134" s="405"/>
      <c r="V134" s="464"/>
      <c r="W134" s="464"/>
      <c r="X134" s="465"/>
      <c r="Y134" s="464"/>
    </row>
    <row r="135" spans="1:25" x14ac:dyDescent="0.25">
      <c r="A135" s="53" t="s">
        <v>183</v>
      </c>
      <c r="B135" s="278" t="s">
        <v>154</v>
      </c>
      <c r="C135" s="257" t="e">
        <f>-VLOOKUP($A135,#REF!,MATCH($A$2,#REF!,0),0)</f>
        <v>#REF!</v>
      </c>
      <c r="D135" s="257" t="e">
        <f>-VLOOKUP($A135,#REF!,MATCH($A$2,#REF!,0)+1,0)</f>
        <v>#REF!</v>
      </c>
      <c r="E135" s="257">
        <f>-VLOOKUP($A135,'S_CONT_CF (MYFR)-dont use'!$1:$1048576,MATCH($A$2,'S_CONT_CF (MYFR)-dont use'!$7:$7,0),0)+X135</f>
        <v>741.05093222000005</v>
      </c>
      <c r="F135" s="257" t="e">
        <f>-VLOOKUP($A135,#REF!,MATCH($A$2,#REF!,0)+1,0)</f>
        <v>#REF!</v>
      </c>
      <c r="G135" s="3"/>
      <c r="H135" s="77"/>
      <c r="I135" s="77"/>
      <c r="J135" s="77"/>
      <c r="K135" s="77"/>
      <c r="L135" s="84"/>
      <c r="M135" s="217"/>
      <c r="N135" s="234"/>
      <c r="O135" s="228" t="e">
        <f t="shared" si="29"/>
        <v>#REF!</v>
      </c>
      <c r="Q135" s="405"/>
      <c r="R135" s="405"/>
      <c r="S135" s="405"/>
      <c r="T135" s="405"/>
      <c r="V135" s="464"/>
      <c r="W135" s="464"/>
      <c r="X135" s="465"/>
      <c r="Y135" s="464"/>
    </row>
    <row r="136" spans="1:25" ht="15" customHeight="1" outlineLevel="1" x14ac:dyDescent="0.25">
      <c r="A136" s="53" t="s">
        <v>184</v>
      </c>
      <c r="B136" s="278" t="s">
        <v>155</v>
      </c>
      <c r="C136" s="257" t="e">
        <f>-VLOOKUP($A136,#REF!,MATCH($A$2,#REF!,0),0)</f>
        <v>#REF!</v>
      </c>
      <c r="D136" s="257" t="e">
        <f>-VLOOKUP($A136,#REF!,MATCH($A$2,#REF!,0)+1,0)</f>
        <v>#REF!</v>
      </c>
      <c r="E136" s="257">
        <v>0</v>
      </c>
      <c r="F136" s="257" t="e">
        <f>-VLOOKUP($A136,#REF!,MATCH($A$2,#REF!,0)+1,0)</f>
        <v>#REF!</v>
      </c>
      <c r="G136" s="3"/>
      <c r="H136" s="77" t="e">
        <f>-VLOOKUP($A136,#REF!,MATCH($A$2,#REF!,0),0)-C136</f>
        <v>#REF!</v>
      </c>
      <c r="I136" s="77" t="e">
        <f>-VLOOKUP($A136,#REF!,MATCH($A$2,#REF!,0)+1,0)-D136</f>
        <v>#REF!</v>
      </c>
      <c r="J136" s="77" t="e">
        <f>-VLOOKUP($A136,'S_CONT_CF (MYFR)-dont use'!$1:$1048576,MATCH($A$2,'S_CONT_CF (MYFR)-dont use'!$7:$7,0),0)-E136</f>
        <v>#N/A</v>
      </c>
      <c r="K136" s="77" t="e">
        <f>-VLOOKUP($A136,#REF!,MATCH($A$2,#REF!,0)+1,0)-F136</f>
        <v>#REF!</v>
      </c>
      <c r="L136" s="100"/>
      <c r="M136" s="221"/>
      <c r="N136" s="239"/>
      <c r="O136" s="228" t="e">
        <f t="shared" si="29"/>
        <v>#REF!</v>
      </c>
      <c r="Q136" s="405"/>
      <c r="R136" s="405"/>
      <c r="S136" s="405"/>
      <c r="T136" s="405"/>
      <c r="V136" s="464"/>
      <c r="W136" s="464"/>
      <c r="X136" s="464"/>
      <c r="Y136" s="464"/>
    </row>
    <row r="137" spans="1:25" ht="15.75" thickBot="1" x14ac:dyDescent="0.3">
      <c r="A137" s="53" t="s">
        <v>185</v>
      </c>
      <c r="B137" s="287" t="s">
        <v>156</v>
      </c>
      <c r="C137" s="288" t="e">
        <f t="shared" ref="C137" si="40">SUM(C133:C136)</f>
        <v>#REF!</v>
      </c>
      <c r="D137" s="288" t="e">
        <f t="shared" ref="D137" si="41">SUM(D133:D136)</f>
        <v>#REF!</v>
      </c>
      <c r="E137" s="288">
        <f t="shared" ref="E137" si="42">SUM(E133:E136)</f>
        <v>1302.3885507800001</v>
      </c>
      <c r="F137" s="288" t="e">
        <f t="shared" ref="F137" si="43">SUM(F133:F136)</f>
        <v>#REF!</v>
      </c>
      <c r="G137" s="3"/>
      <c r="H137" s="137" t="e">
        <f>-VLOOKUP($A137,#REF!,MATCH($A$2,#REF!,0),0)-C137</f>
        <v>#REF!</v>
      </c>
      <c r="I137" s="137" t="e">
        <f>-VLOOKUP($A137,#REF!,MATCH($A$2,#REF!,0)+1,0)-D137</f>
        <v>#REF!</v>
      </c>
      <c r="J137" s="137">
        <f>-VLOOKUP($A137,'S_CONT_CF (MYFR)-dont use'!$1:$1048576,MATCH($A$2,'S_CONT_CF (MYFR)-dont use'!$7:$7,0),0)-E137</f>
        <v>0</v>
      </c>
      <c r="K137" s="137" t="e">
        <f>-VLOOKUP($A137,#REF!,MATCH($A$2,#REF!,0)+1,0)-F137</f>
        <v>#REF!</v>
      </c>
      <c r="L137" s="103"/>
      <c r="M137" s="250"/>
      <c r="N137" s="242"/>
      <c r="O137" s="228" t="e">
        <f t="shared" si="29"/>
        <v>#REF!</v>
      </c>
      <c r="Q137" s="410"/>
      <c r="R137" s="410"/>
      <c r="S137" s="410"/>
      <c r="T137" s="410"/>
      <c r="V137" s="466"/>
      <c r="W137" s="466"/>
      <c r="X137" s="466"/>
      <c r="Y137" s="466"/>
    </row>
    <row r="138" spans="1:25" ht="15.75" thickBot="1" x14ac:dyDescent="0.3">
      <c r="A138" s="53" t="s">
        <v>186</v>
      </c>
      <c r="B138" s="269" t="s">
        <v>157</v>
      </c>
      <c r="C138" s="256" t="e">
        <f>C124+C131+C137</f>
        <v>#REF!</v>
      </c>
      <c r="D138" s="256" t="e">
        <f t="shared" ref="D138:F138" si="44">D124+D131+D137</f>
        <v>#REF!</v>
      </c>
      <c r="E138" s="383">
        <f t="shared" si="44"/>
        <v>-961.06096481999975</v>
      </c>
      <c r="F138" s="256" t="e">
        <f t="shared" si="44"/>
        <v>#REF!</v>
      </c>
      <c r="G138" s="3"/>
      <c r="H138" s="137" t="e">
        <f>-VLOOKUP($A138,#REF!,MATCH($A$2,#REF!,0),0)-C138</f>
        <v>#REF!</v>
      </c>
      <c r="I138" s="137" t="e">
        <f>-VLOOKUP($A138,#REF!,MATCH($A$2,#REF!,0)+1,0)-D138</f>
        <v>#REF!</v>
      </c>
      <c r="J138" s="137">
        <f>-VLOOKUP($A138,'S_CONT_CF (MYFR)-dont use'!$1:$1048576,MATCH($A$2,'S_CONT_CF (MYFR)-dont use'!$7:$7,0),0)-E138</f>
        <v>0</v>
      </c>
      <c r="K138" s="137" t="e">
        <f>-VLOOKUP($A138,#REF!,MATCH($A$2,#REF!,0)+1,0)-F138</f>
        <v>#REF!</v>
      </c>
      <c r="L138" s="101"/>
      <c r="M138" s="221"/>
      <c r="N138" s="240"/>
      <c r="O138" s="228" t="e">
        <f t="shared" si="29"/>
        <v>#REF!</v>
      </c>
      <c r="Q138" s="405"/>
      <c r="R138" s="405"/>
      <c r="S138" s="405"/>
      <c r="T138" s="405"/>
      <c r="V138" s="464"/>
      <c r="W138" s="464"/>
      <c r="X138" s="464"/>
      <c r="Y138" s="464"/>
    </row>
    <row r="139" spans="1:25" ht="13.35" customHeight="1" x14ac:dyDescent="0.25">
      <c r="A139" s="53" t="s">
        <v>187</v>
      </c>
      <c r="B139" s="325" t="s">
        <v>158</v>
      </c>
      <c r="C139" s="382" t="e">
        <f>VLOOKUP($A$139,#REF!,MATCH($A$2,#REF!,0),0)</f>
        <v>#REF!</v>
      </c>
      <c r="D139" s="382" t="e">
        <f>VLOOKUP($A$139,#REF!,MATCH($A$2,#REF!,0)+1,0)</f>
        <v>#REF!</v>
      </c>
      <c r="E139" s="384">
        <f>VLOOKUP($A$139,'S_CONT_CF (MYFR)-dont use'!$45:$50,MATCH($A$2,'S_CONT_CF (MYFR)-dont use'!$48:$48,0),0)</f>
        <v>1098.5158844299999</v>
      </c>
      <c r="F139" s="384" t="e">
        <f>VLOOKUP($A$139,#REF!,MATCH($A$2,#REF!,0)+1,0)</f>
        <v>#REF!</v>
      </c>
      <c r="G139" s="3"/>
      <c r="H139" s="104"/>
      <c r="I139" s="104"/>
      <c r="J139" s="104"/>
      <c r="K139" s="104"/>
      <c r="L139" s="84"/>
      <c r="M139" s="221"/>
      <c r="N139" s="249"/>
      <c r="O139" s="228"/>
      <c r="Q139" s="405"/>
      <c r="R139" s="405"/>
      <c r="S139" s="405"/>
      <c r="T139" s="405"/>
      <c r="V139" s="464"/>
      <c r="W139" s="464"/>
      <c r="X139" s="464"/>
      <c r="Y139" s="464"/>
    </row>
    <row r="140" spans="1:25" ht="15.75" thickBot="1" x14ac:dyDescent="0.3">
      <c r="A140" s="53" t="s">
        <v>187</v>
      </c>
      <c r="B140" s="415" t="s">
        <v>159</v>
      </c>
      <c r="C140" s="416" t="e">
        <f t="shared" ref="C140" si="45">C138+C139</f>
        <v>#REF!</v>
      </c>
      <c r="D140" s="416" t="e">
        <f t="shared" ref="D140" si="46">D138+D139</f>
        <v>#REF!</v>
      </c>
      <c r="E140" s="290">
        <f t="shared" ref="E140" si="47">E138+E139</f>
        <v>137.45491961000016</v>
      </c>
      <c r="F140" s="290" t="e">
        <f t="shared" ref="F140" si="48">F138+F139</f>
        <v>#REF!</v>
      </c>
      <c r="G140" s="3"/>
      <c r="H140" s="137" t="e">
        <f>VLOOKUP($A$140,#REF!,MATCH($A$2,#REF!,0),0)-C140</f>
        <v>#REF!</v>
      </c>
      <c r="I140" s="137" t="e">
        <f>VLOOKUP($A$140,#REF!,MATCH($A$2,#REF!,0)+1,0)-D140</f>
        <v>#REF!</v>
      </c>
      <c r="J140" s="374">
        <f>-VLOOKUP($A139,'S_CONT_CF (MYFR)-dont use'!$1:$1048576,MATCH($A$2,'S_CONT_CF (MYFR)-dont use'!$7:$7,0),0)-E140</f>
        <v>823.60604520999982</v>
      </c>
      <c r="K140" s="137" t="e">
        <f>VLOOKUP($A$140,#REF!,MATCH($A$2,#REF!,0)+1,0)-F140</f>
        <v>#REF!</v>
      </c>
      <c r="L140" s="84"/>
      <c r="M140" s="221"/>
      <c r="N140" s="249"/>
      <c r="O140" s="230"/>
      <c r="Q140" s="405"/>
      <c r="R140" s="405"/>
      <c r="S140" s="405"/>
      <c r="T140" s="405"/>
      <c r="V140" s="464"/>
      <c r="W140" s="464"/>
      <c r="X140" s="464"/>
      <c r="Y140" s="464"/>
    </row>
    <row r="141" spans="1:25" x14ac:dyDescent="0.25">
      <c r="B141" s="260" t="s">
        <v>279</v>
      </c>
      <c r="C141" s="3"/>
      <c r="D141" s="3"/>
      <c r="E141" s="3"/>
      <c r="F141" s="3"/>
      <c r="G141" s="3"/>
      <c r="H141" s="84"/>
      <c r="I141" s="84"/>
      <c r="J141" s="84"/>
      <c r="K141" s="84"/>
      <c r="L141" s="84"/>
      <c r="M141" s="84"/>
      <c r="N141" s="84"/>
      <c r="O141" s="84"/>
    </row>
    <row r="142" spans="1:25" x14ac:dyDescent="0.25">
      <c r="B142" s="3"/>
      <c r="C142" s="3"/>
      <c r="D142" s="3"/>
      <c r="E142" s="3"/>
      <c r="F142" s="3"/>
      <c r="G142" s="3"/>
      <c r="H142" s="3"/>
      <c r="X142" s="436"/>
    </row>
    <row r="143" spans="1:25" x14ac:dyDescent="0.25">
      <c r="B143" s="3"/>
      <c r="C143" s="3"/>
      <c r="D143" s="3"/>
      <c r="E143" s="3"/>
      <c r="F143" s="3"/>
      <c r="G143" s="3"/>
    </row>
    <row r="144" spans="1:25" x14ac:dyDescent="0.25">
      <c r="B144" s="554" t="s">
        <v>42</v>
      </c>
      <c r="C144" s="554"/>
      <c r="D144" s="554"/>
      <c r="E144" s="554"/>
      <c r="F144" s="554"/>
    </row>
    <row r="145" spans="1:27" x14ac:dyDescent="0.25">
      <c r="B145" s="171" t="s">
        <v>43</v>
      </c>
      <c r="C145" s="50"/>
      <c r="D145" s="50"/>
      <c r="E145" s="50"/>
      <c r="F145" s="50"/>
      <c r="J145" s="251"/>
    </row>
    <row r="146" spans="1:27" x14ac:dyDescent="0.25">
      <c r="B146" s="9"/>
      <c r="C146" s="131"/>
      <c r="D146" s="131"/>
      <c r="E146" s="131"/>
      <c r="F146" s="131"/>
    </row>
    <row r="147" spans="1:27" x14ac:dyDescent="0.25">
      <c r="B147" s="9"/>
      <c r="C147" s="131"/>
      <c r="D147" s="131"/>
      <c r="E147" s="131"/>
      <c r="F147" s="131"/>
    </row>
    <row r="149" spans="1:27" x14ac:dyDescent="0.25">
      <c r="B149" s="252" t="s">
        <v>275</v>
      </c>
      <c r="C149" s="251" t="e">
        <f>C60-C140</f>
        <v>#REF!</v>
      </c>
      <c r="D149" s="251" t="e">
        <f t="shared" ref="D149:F149" si="49">D60-D140</f>
        <v>#REF!</v>
      </c>
      <c r="E149" s="251" t="e">
        <f t="shared" si="49"/>
        <v>#REF!</v>
      </c>
      <c r="F149" s="251" t="e">
        <f t="shared" si="49"/>
        <v>#REF!</v>
      </c>
    </row>
    <row r="152" spans="1:27" x14ac:dyDescent="0.25">
      <c r="B152" s="3"/>
      <c r="C152" s="3"/>
      <c r="D152" s="3"/>
      <c r="E152" s="3"/>
      <c r="F152" s="3"/>
      <c r="G152" s="3"/>
    </row>
    <row r="153" spans="1:27" x14ac:dyDescent="0.25">
      <c r="B153" s="3"/>
      <c r="C153" s="3"/>
      <c r="D153" s="3"/>
      <c r="E153" s="3"/>
      <c r="F153" s="3"/>
      <c r="G153" s="3"/>
      <c r="O153" s="48"/>
      <c r="P153" s="48"/>
      <c r="Q153" s="48"/>
    </row>
    <row r="154" spans="1:27" x14ac:dyDescent="0.25">
      <c r="B154" s="132" t="s">
        <v>250</v>
      </c>
      <c r="C154" s="133"/>
      <c r="D154" s="134"/>
      <c r="E154" s="134"/>
      <c r="F154" s="135"/>
      <c r="G154" s="135"/>
      <c r="O154" s="48"/>
      <c r="P154" s="48"/>
      <c r="Q154" s="48"/>
    </row>
    <row r="155" spans="1:27" ht="26.25" thickBot="1" x14ac:dyDescent="0.3">
      <c r="B155" s="558" t="s">
        <v>0</v>
      </c>
      <c r="C155" s="559"/>
      <c r="D155" s="559"/>
      <c r="E155" s="559"/>
      <c r="F155" s="559"/>
      <c r="G155" s="559"/>
      <c r="H155" s="3"/>
      <c r="I155" s="107" t="s">
        <v>106</v>
      </c>
      <c r="J155" s="105"/>
      <c r="K155" s="111" t="s">
        <v>205</v>
      </c>
      <c r="L155" s="118"/>
      <c r="M155" s="111" t="s">
        <v>206</v>
      </c>
      <c r="O155" s="334"/>
      <c r="P155" s="48"/>
      <c r="Q155" s="48"/>
    </row>
    <row r="156" spans="1:27" ht="51" x14ac:dyDescent="0.25">
      <c r="B156" s="190" t="s">
        <v>2</v>
      </c>
      <c r="C156" s="106" t="s">
        <v>96</v>
      </c>
      <c r="D156" s="106" t="s">
        <v>199</v>
      </c>
      <c r="E156" s="106" t="s">
        <v>203</v>
      </c>
      <c r="F156" s="106" t="s">
        <v>314</v>
      </c>
      <c r="G156" s="191" t="s">
        <v>201</v>
      </c>
      <c r="H156" s="3"/>
      <c r="I156" s="108"/>
      <c r="J156" s="105"/>
      <c r="K156" s="112" t="s">
        <v>207</v>
      </c>
      <c r="L156" s="119"/>
      <c r="M156" s="123" t="s">
        <v>208</v>
      </c>
      <c r="O156" s="165"/>
      <c r="P156" s="48"/>
      <c r="Q156" s="439" t="s">
        <v>96</v>
      </c>
      <c r="R156" s="439" t="s">
        <v>199</v>
      </c>
      <c r="S156" s="439" t="s">
        <v>203</v>
      </c>
      <c r="T156" s="439" t="s">
        <v>200</v>
      </c>
      <c r="U156" s="440" t="s">
        <v>201</v>
      </c>
      <c r="W156" s="437" t="s">
        <v>96</v>
      </c>
      <c r="X156" s="437" t="s">
        <v>199</v>
      </c>
      <c r="Y156" s="437" t="s">
        <v>203</v>
      </c>
      <c r="Z156" s="437" t="s">
        <v>200</v>
      </c>
      <c r="AA156" s="438" t="s">
        <v>201</v>
      </c>
    </row>
    <row r="157" spans="1:27" x14ac:dyDescent="0.25">
      <c r="A157" s="53" t="s">
        <v>242</v>
      </c>
      <c r="B157" s="271" t="s">
        <v>324</v>
      </c>
      <c r="C157" s="291" t="e">
        <f>-VLOOKUP($A$157,#REF!,MATCH($A$2,#REF!, 0),0)</f>
        <v>#REF!</v>
      </c>
      <c r="D157" s="291" t="e">
        <f>-VLOOKUP($A$158,#REF!,MATCH($A$2,#REF!, 0),0)</f>
        <v>#REF!</v>
      </c>
      <c r="E157" s="291" t="e">
        <f>-VLOOKUP($A$159,#REF!,MATCH($A$2,#REF!, 0),0)</f>
        <v>#REF!</v>
      </c>
      <c r="F157" s="291" t="e">
        <f>-VLOOKUP($A$160,#REF!,MATCH($A$2,#REF!, 0),0)</f>
        <v>#REF!</v>
      </c>
      <c r="G157" s="291" t="e">
        <f>SUM(C157:F157)</f>
        <v>#REF!</v>
      </c>
      <c r="H157" s="3"/>
      <c r="I157" s="109"/>
      <c r="J157" s="110"/>
      <c r="K157" s="113"/>
      <c r="L157" s="120"/>
      <c r="M157" s="113"/>
      <c r="O157" s="165"/>
      <c r="P157" s="48"/>
      <c r="Q157" s="405"/>
      <c r="R157" s="405"/>
      <c r="S157" s="405"/>
      <c r="T157" s="405"/>
      <c r="U157" s="405"/>
      <c r="W157" s="424"/>
      <c r="X157" s="424"/>
      <c r="Y157" s="424"/>
      <c r="Z157" s="424"/>
      <c r="AA157" s="424"/>
    </row>
    <row r="158" spans="1:27" x14ac:dyDescent="0.25">
      <c r="A158" s="53" t="s">
        <v>243</v>
      </c>
      <c r="B158" s="278" t="s">
        <v>41</v>
      </c>
      <c r="C158" s="257" t="e">
        <f>-VLOOKUP($A157,#REF!,MATCH($A$2,#REF!, 0)+1,0)</f>
        <v>#REF!</v>
      </c>
      <c r="D158" s="257">
        <v>0</v>
      </c>
      <c r="E158" s="257" t="e">
        <f>-VLOOKUP($A159,#REF!,MATCH($A$2,#REF!, 0)+1,0)</f>
        <v>#REF!</v>
      </c>
      <c r="F158" s="257" t="e">
        <f>-VLOOKUP($A160,#REF!,MATCH($A$2,#REF!, 0)+1,0)</f>
        <v>#REF!</v>
      </c>
      <c r="G158" s="291" t="e">
        <f t="shared" ref="G158:G159" si="50">SUM(C158:F158)</f>
        <v>#REF!</v>
      </c>
      <c r="H158" s="3"/>
      <c r="I158" s="77"/>
      <c r="J158" s="110"/>
      <c r="K158" s="114" t="e">
        <f>G158-C41</f>
        <v>#REF!</v>
      </c>
      <c r="L158" s="121"/>
      <c r="M158" s="114"/>
      <c r="O158" s="165"/>
      <c r="P158" s="48"/>
      <c r="Q158" s="405"/>
      <c r="R158" s="405"/>
      <c r="S158" s="405"/>
      <c r="T158" s="405"/>
      <c r="U158" s="405"/>
      <c r="W158" s="424"/>
      <c r="X158" s="424"/>
      <c r="Y158" s="424"/>
      <c r="Z158" s="424"/>
      <c r="AA158" s="424"/>
    </row>
    <row r="159" spans="1:27" x14ac:dyDescent="0.25">
      <c r="A159" s="53" t="s">
        <v>244</v>
      </c>
      <c r="B159" s="278" t="s">
        <v>202</v>
      </c>
      <c r="C159" s="257">
        <v>0</v>
      </c>
      <c r="D159" s="257" t="e">
        <f>-VLOOKUP($A158,#REF!,MATCH($A$2,#REF!, 0)+1,0)</f>
        <v>#REF!</v>
      </c>
      <c r="E159" s="257">
        <v>0</v>
      </c>
      <c r="F159" s="257">
        <v>0</v>
      </c>
      <c r="G159" s="291" t="e">
        <f t="shared" si="50"/>
        <v>#REF!</v>
      </c>
      <c r="H159" s="3"/>
      <c r="I159" s="77"/>
      <c r="J159" s="110"/>
      <c r="K159" s="115"/>
      <c r="L159" s="121"/>
      <c r="M159" s="115"/>
      <c r="O159" s="165"/>
      <c r="P159" s="48"/>
      <c r="Q159" s="405"/>
      <c r="R159" s="405"/>
      <c r="S159" s="405"/>
      <c r="T159" s="405"/>
      <c r="U159" s="405"/>
      <c r="W159" s="424"/>
      <c r="X159" s="424"/>
      <c r="Y159" s="424"/>
      <c r="Z159" s="424"/>
      <c r="AA159" s="424"/>
    </row>
    <row r="160" spans="1:27" x14ac:dyDescent="0.25">
      <c r="A160" s="53" t="s">
        <v>245</v>
      </c>
      <c r="B160" s="271" t="s">
        <v>327</v>
      </c>
      <c r="C160" s="272" t="e">
        <f>SUM(C157:C159)</f>
        <v>#REF!</v>
      </c>
      <c r="D160" s="385" t="e">
        <f t="shared" ref="D160:F160" si="51">SUM(D157:D159)</f>
        <v>#REF!</v>
      </c>
      <c r="E160" s="385" t="e">
        <f t="shared" si="51"/>
        <v>#REF!</v>
      </c>
      <c r="F160" s="385" t="e">
        <f t="shared" si="51"/>
        <v>#REF!</v>
      </c>
      <c r="G160" s="272" t="e">
        <f t="shared" ref="G160" si="52">SUM(G157:G159)</f>
        <v>#REF!</v>
      </c>
      <c r="H160" s="3"/>
      <c r="I160" s="24" t="e">
        <f>-VLOOKUP($A$161,#REF!, MATCH($A$2,#REF!, 0)+2,0)-G160</f>
        <v>#REF!</v>
      </c>
      <c r="J160" s="110"/>
      <c r="K160" s="114"/>
      <c r="L160" s="121"/>
      <c r="M160" s="114" t="e">
        <f>G160-C86</f>
        <v>#REF!</v>
      </c>
      <c r="O160" s="165"/>
      <c r="P160" s="48"/>
      <c r="Q160" s="405"/>
      <c r="R160" s="405"/>
      <c r="S160" s="405"/>
      <c r="T160" s="405"/>
      <c r="U160" s="405"/>
      <c r="W160" s="424"/>
      <c r="X160" s="424"/>
      <c r="Y160" s="424"/>
      <c r="Z160" s="424"/>
      <c r="AA160" s="424"/>
    </row>
    <row r="161" spans="1:27" s="476" customFormat="1" x14ac:dyDescent="0.25">
      <c r="A161" s="476" t="s">
        <v>280</v>
      </c>
      <c r="B161" s="477" t="s">
        <v>41</v>
      </c>
      <c r="C161" s="478" t="e">
        <f>-VLOOKUP($A$157,#REF!,MATCH($A$2,#REF!, 0)+4,0)+O161</f>
        <v>#REF!</v>
      </c>
      <c r="D161" s="478">
        <v>0</v>
      </c>
      <c r="E161" s="478" t="e">
        <f>-VLOOKUP($A$159,#REF!,MATCH($A$2,#REF!, 0)+4,0)</f>
        <v>#REF!</v>
      </c>
      <c r="F161" s="478" t="e">
        <f>-VLOOKUP($A$160,#REF!,MATCH($A$2,#REF!, 0)+4,0)</f>
        <v>#REF!</v>
      </c>
      <c r="G161" s="479" t="e">
        <f>SUM(C161:F161)</f>
        <v>#REF!</v>
      </c>
      <c r="I161" s="480"/>
      <c r="J161" s="481"/>
      <c r="K161" s="482" t="e">
        <f>G161-D41</f>
        <v>#REF!</v>
      </c>
      <c r="L161" s="482"/>
      <c r="M161" s="482"/>
      <c r="Q161" s="483"/>
      <c r="R161" s="483"/>
      <c r="S161" s="483"/>
      <c r="T161" s="483"/>
      <c r="U161" s="483"/>
      <c r="W161" s="483"/>
      <c r="X161" s="483"/>
      <c r="Y161" s="483"/>
      <c r="Z161" s="483"/>
      <c r="AA161" s="483"/>
    </row>
    <row r="162" spans="1:27" s="476" customFormat="1" x14ac:dyDescent="0.25">
      <c r="B162" s="477" t="s">
        <v>202</v>
      </c>
      <c r="C162" s="478">
        <v>0</v>
      </c>
      <c r="D162" s="478" t="e">
        <f>-VLOOKUP($A$158,#REF!,MATCH($A$2,#REF!, 0)+4,0)+O162</f>
        <v>#REF!</v>
      </c>
      <c r="E162" s="478">
        <v>0</v>
      </c>
      <c r="F162" s="478">
        <v>0</v>
      </c>
      <c r="G162" s="479" t="e">
        <f>SUM(C162:F162)</f>
        <v>#REF!</v>
      </c>
      <c r="I162" s="480"/>
      <c r="J162" s="481"/>
      <c r="K162" s="484"/>
      <c r="L162" s="482"/>
      <c r="M162" s="484"/>
      <c r="Q162" s="483"/>
      <c r="R162" s="483"/>
      <c r="S162" s="483"/>
      <c r="T162" s="483"/>
      <c r="U162" s="483"/>
      <c r="W162" s="483"/>
      <c r="X162" s="483"/>
      <c r="Y162" s="483"/>
      <c r="Z162" s="483"/>
      <c r="AA162" s="483"/>
    </row>
    <row r="163" spans="1:27" s="476" customFormat="1" x14ac:dyDescent="0.25">
      <c r="B163" s="485" t="s">
        <v>320</v>
      </c>
      <c r="C163" s="486" t="e">
        <f>SUM(C161:C162)+C160</f>
        <v>#REF!</v>
      </c>
      <c r="D163" s="486" t="e">
        <f t="shared" ref="D163:F163" si="53">SUM(D161:D162)+D160</f>
        <v>#REF!</v>
      </c>
      <c r="E163" s="486" t="e">
        <f t="shared" si="53"/>
        <v>#REF!</v>
      </c>
      <c r="F163" s="486" t="e">
        <f t="shared" si="53"/>
        <v>#REF!</v>
      </c>
      <c r="G163" s="486" t="e">
        <f t="shared" ref="G163" si="54">SUM(G160:G162)</f>
        <v>#REF!</v>
      </c>
      <c r="I163" s="487" t="e">
        <f>-VLOOKUP($A$161,#REF!, MATCH($A$2,#REF!, 0)+5,0)-G163</f>
        <v>#REF!</v>
      </c>
      <c r="J163" s="481"/>
      <c r="K163" s="482"/>
      <c r="L163" s="482"/>
      <c r="M163" s="482" t="e">
        <f>G163-D86</f>
        <v>#REF!</v>
      </c>
      <c r="Q163" s="483"/>
      <c r="R163" s="483"/>
      <c r="S163" s="483"/>
      <c r="T163" s="483"/>
      <c r="U163" s="483"/>
      <c r="W163" s="483"/>
      <c r="X163" s="483"/>
      <c r="Y163" s="483"/>
      <c r="Z163" s="483"/>
      <c r="AA163" s="483"/>
    </row>
    <row r="164" spans="1:27" s="476" customFormat="1" outlineLevel="2" x14ac:dyDescent="0.25">
      <c r="A164" s="476" t="s">
        <v>126</v>
      </c>
      <c r="B164" s="477" t="s">
        <v>284</v>
      </c>
      <c r="C164" s="479">
        <v>0</v>
      </c>
      <c r="D164" s="493"/>
      <c r="E164" s="479"/>
      <c r="F164" s="479"/>
      <c r="G164" s="479"/>
      <c r="I164" s="494"/>
      <c r="J164" s="481"/>
      <c r="K164" s="482"/>
      <c r="L164" s="482"/>
      <c r="M164" s="482"/>
      <c r="Q164" s="483"/>
      <c r="R164" s="483"/>
      <c r="S164" s="483"/>
      <c r="T164" s="483"/>
      <c r="U164" s="483"/>
      <c r="W164" s="483"/>
      <c r="X164" s="483"/>
      <c r="Y164" s="483"/>
      <c r="Z164" s="483"/>
      <c r="AA164" s="483"/>
    </row>
    <row r="165" spans="1:27" s="495" customFormat="1" outlineLevel="1" x14ac:dyDescent="0.25">
      <c r="B165" s="496" t="s">
        <v>277</v>
      </c>
      <c r="C165" s="479"/>
      <c r="D165" s="479"/>
      <c r="E165" s="479"/>
      <c r="F165" s="479"/>
      <c r="G165" s="479"/>
      <c r="I165" s="497"/>
      <c r="J165" s="498"/>
      <c r="K165" s="499"/>
      <c r="L165" s="499"/>
      <c r="M165" s="499"/>
      <c r="Q165" s="500"/>
      <c r="R165" s="500"/>
      <c r="S165" s="500"/>
      <c r="T165" s="500"/>
      <c r="U165" s="500"/>
      <c r="W165" s="500"/>
      <c r="X165" s="500"/>
      <c r="Y165" s="500"/>
      <c r="Z165" s="500"/>
      <c r="AA165" s="500"/>
    </row>
    <row r="166" spans="1:27" s="476" customFormat="1" x14ac:dyDescent="0.25">
      <c r="B166" s="477" t="s">
        <v>41</v>
      </c>
      <c r="C166" s="478">
        <f>-VLOOKUP($A$157,'S_CONT_SOCIE (PAST)-dont use'!$1:$1048576,MATCH($A$2,'S_CONT_SOCIE (PAST)-dont use'!$7:$7,0)+1,0)+W166</f>
        <v>65.801135040000005</v>
      </c>
      <c r="D166" s="478">
        <v>0</v>
      </c>
      <c r="E166" s="478">
        <f>-VLOOKUP($A$159,'S_CONT_SOCIE (PAST)-dont use'!$1:$1048576,MATCH($A$2,'S_CONT_SOCIE (PAST)-dont use'!$7:$7,0)+1,0)+Z166</f>
        <v>2.6706000000000001E-4</v>
      </c>
      <c r="F166" s="478" t="e">
        <f>-VLOOKUP($A$160,#REF!,MATCH($A$2,#REF!, 0)+7,0)</f>
        <v>#REF!</v>
      </c>
      <c r="G166" s="488" t="e">
        <f>SUM(C166:F166)</f>
        <v>#REF!</v>
      </c>
      <c r="I166" s="480"/>
      <c r="J166" s="481"/>
      <c r="K166" s="482" t="e">
        <f>G166-E41</f>
        <v>#REF!</v>
      </c>
      <c r="L166" s="482"/>
      <c r="M166" s="482"/>
      <c r="Q166" s="483"/>
      <c r="R166" s="483"/>
      <c r="S166" s="483"/>
      <c r="T166" s="483"/>
      <c r="U166" s="483"/>
      <c r="W166" s="483"/>
      <c r="X166" s="483"/>
      <c r="Y166" s="483"/>
      <c r="Z166" s="483"/>
      <c r="AA166" s="483"/>
    </row>
    <row r="167" spans="1:27" s="476" customFormat="1" x14ac:dyDescent="0.25">
      <c r="B167" s="501" t="s">
        <v>202</v>
      </c>
      <c r="C167" s="478">
        <f>-W167</f>
        <v>0</v>
      </c>
      <c r="D167" s="478">
        <f>-VLOOKUP($A$158,'S_CONT_SOCIE (PAST)-dont use'!$1:$1048576,MATCH($A$2,'S_CONT_SOCIE (PAST)-dont use'!$7:$7,0)+1,0)</f>
        <v>244.70458804</v>
      </c>
      <c r="E167" s="478">
        <f>-Z167</f>
        <v>0</v>
      </c>
      <c r="F167" s="478">
        <v>0</v>
      </c>
      <c r="G167" s="479">
        <f>SUM(C167:F167)</f>
        <v>244.70458804</v>
      </c>
      <c r="I167" s="480"/>
      <c r="J167" s="481"/>
      <c r="K167" s="484"/>
      <c r="L167" s="482"/>
      <c r="M167" s="484"/>
      <c r="Q167" s="483"/>
      <c r="R167" s="483"/>
      <c r="S167" s="483"/>
      <c r="T167" s="483"/>
      <c r="U167" s="483"/>
      <c r="W167" s="483"/>
      <c r="X167" s="483"/>
      <c r="Y167" s="483"/>
      <c r="Z167" s="483"/>
      <c r="AA167" s="483"/>
    </row>
    <row r="168" spans="1:27" s="476" customFormat="1" ht="15.75" thickBot="1" x14ac:dyDescent="0.3">
      <c r="B168" s="490" t="s">
        <v>321</v>
      </c>
      <c r="C168" s="491" t="e">
        <f>SUM(C160)+C166+C167</f>
        <v>#REF!</v>
      </c>
      <c r="D168" s="491" t="e">
        <f>SUM(D160)+D166+D167</f>
        <v>#REF!</v>
      </c>
      <c r="E168" s="491" t="e">
        <f>SUM(E160)+E166+E167</f>
        <v>#REF!</v>
      </c>
      <c r="F168" s="491" t="e">
        <f>SUM(F160)+F166+F167</f>
        <v>#REF!</v>
      </c>
      <c r="G168" s="491" t="e">
        <f>SUM(G164:G167)+G160</f>
        <v>#REF!</v>
      </c>
      <c r="I168" s="487" t="e">
        <f>-VLOOKUP($A$161,#REF!, MATCH($A$2,#REF!, 0)+8,0)-G168</f>
        <v>#REF!</v>
      </c>
      <c r="J168" s="481"/>
      <c r="K168" s="492"/>
      <c r="L168" s="492"/>
      <c r="M168" s="482" t="e">
        <f>G168-E86</f>
        <v>#REF!</v>
      </c>
      <c r="Q168" s="489"/>
      <c r="R168" s="489"/>
      <c r="S168" s="483"/>
      <c r="T168" s="483"/>
      <c r="U168" s="483"/>
      <c r="W168" s="489"/>
      <c r="X168" s="489"/>
      <c r="Y168" s="483"/>
      <c r="Z168" s="483"/>
      <c r="AA168" s="483"/>
    </row>
    <row r="169" spans="1:27" outlineLevel="1" x14ac:dyDescent="0.25">
      <c r="B169" s="278" t="s">
        <v>41</v>
      </c>
      <c r="C169" s="257" t="e">
        <f>-VLOOKUP($A$157,#REF!,MATCH($A$2,#REF!, 0)+10,0)+O169</f>
        <v>#REF!</v>
      </c>
      <c r="D169" s="257">
        <v>0</v>
      </c>
      <c r="E169" s="257" t="e">
        <f>-VLOOKUP($A$159,#REF!,MATCH($A$2,#REF!, 0)+10,0)</f>
        <v>#REF!</v>
      </c>
      <c r="F169" s="257" t="e">
        <f>-VLOOKUP($A$160,#REF!,MATCH($A$2,#REF!, 0)+10,0)</f>
        <v>#REF!</v>
      </c>
      <c r="G169" s="291" t="e">
        <f>SUM(C169:F169)</f>
        <v>#REF!</v>
      </c>
      <c r="H169" s="3"/>
      <c r="I169" s="67"/>
      <c r="J169" s="110"/>
      <c r="K169" s="114" t="e">
        <f>G169-F41</f>
        <v>#REF!</v>
      </c>
      <c r="L169" s="122"/>
      <c r="M169" s="116"/>
      <c r="O169" s="165"/>
      <c r="P169" s="48"/>
      <c r="Q169" s="405"/>
      <c r="R169" s="405"/>
      <c r="S169" s="405"/>
      <c r="T169" s="405"/>
      <c r="U169" s="405"/>
      <c r="W169" s="424"/>
      <c r="X169" s="424"/>
      <c r="Y169" s="424"/>
      <c r="Z169" s="424"/>
      <c r="AA169" s="424"/>
    </row>
    <row r="170" spans="1:27" outlineLevel="1" x14ac:dyDescent="0.25">
      <c r="B170" s="278" t="s">
        <v>202</v>
      </c>
      <c r="C170" s="292">
        <v>0</v>
      </c>
      <c r="D170" s="257" t="e">
        <f>-VLOOKUP($A$158,#REF!,MATCH($A$2,#REF!, 0)+10,0)+O170</f>
        <v>#REF!</v>
      </c>
      <c r="E170" s="292">
        <v>0</v>
      </c>
      <c r="F170" s="292">
        <v>0</v>
      </c>
      <c r="G170" s="256" t="e">
        <f>SUM(C170:F170)</f>
        <v>#REF!</v>
      </c>
      <c r="H170" s="3"/>
      <c r="I170" s="67"/>
      <c r="J170" s="110"/>
      <c r="K170" s="115"/>
      <c r="L170" s="122"/>
      <c r="M170" s="115"/>
      <c r="O170" s="165"/>
      <c r="P170" s="48"/>
      <c r="Q170" s="405"/>
      <c r="R170" s="405"/>
      <c r="S170" s="405"/>
      <c r="T170" s="405"/>
      <c r="U170" s="405"/>
      <c r="W170" s="424"/>
      <c r="X170" s="424"/>
      <c r="Y170" s="424"/>
      <c r="Z170" s="424"/>
      <c r="AA170" s="424"/>
    </row>
    <row r="171" spans="1:27" ht="15.75" outlineLevel="1" thickBot="1" x14ac:dyDescent="0.3">
      <c r="B171" s="287" t="s">
        <v>304</v>
      </c>
      <c r="C171" s="288" t="e">
        <f>SUM(C168:C170)</f>
        <v>#REF!</v>
      </c>
      <c r="D171" s="288" t="e">
        <f>SUM(D168:D170)</f>
        <v>#REF!</v>
      </c>
      <c r="E171" s="288" t="e">
        <f t="shared" ref="E171:G171" si="55">SUM(E168:E170)</f>
        <v>#REF!</v>
      </c>
      <c r="F171" s="288" t="e">
        <f t="shared" si="55"/>
        <v>#REF!</v>
      </c>
      <c r="G171" s="288" t="e">
        <f t="shared" si="55"/>
        <v>#REF!</v>
      </c>
      <c r="H171" s="3"/>
      <c r="I171" s="137" t="e">
        <f>-VLOOKUP($A$161,#REF!, MATCH($A$2,#REF!, 0)+11,0)-G171</f>
        <v>#REF!</v>
      </c>
      <c r="J171" s="110"/>
      <c r="K171" s="117"/>
      <c r="L171" s="122"/>
      <c r="M171" s="117" t="e">
        <f>G171-F86</f>
        <v>#REF!</v>
      </c>
      <c r="O171" s="165"/>
      <c r="P171" s="48"/>
      <c r="Q171" s="405"/>
      <c r="R171" s="405"/>
      <c r="S171" s="405"/>
      <c r="T171" s="405"/>
      <c r="U171" s="405"/>
      <c r="W171" s="424"/>
      <c r="X171" s="424"/>
      <c r="Y171" s="424"/>
      <c r="Z171" s="424"/>
      <c r="AA171" s="424"/>
    </row>
    <row r="172" spans="1:27" x14ac:dyDescent="0.25">
      <c r="B172" s="260" t="s">
        <v>279</v>
      </c>
      <c r="C172" s="3"/>
      <c r="D172" s="3"/>
      <c r="E172" s="3"/>
      <c r="F172" s="3"/>
      <c r="G172" s="3"/>
      <c r="H172" s="3"/>
      <c r="O172" s="48"/>
      <c r="P172" s="48"/>
      <c r="Q172" s="48"/>
    </row>
    <row r="173" spans="1:27" x14ac:dyDescent="0.25">
      <c r="B173" s="3"/>
      <c r="C173" s="3"/>
      <c r="D173" s="3"/>
      <c r="E173" s="3"/>
      <c r="F173" s="3"/>
      <c r="G173" s="3"/>
      <c r="H173" s="3"/>
      <c r="O173" s="48"/>
      <c r="P173" s="48"/>
      <c r="Q173" s="48"/>
    </row>
    <row r="174" spans="1:27" x14ac:dyDescent="0.25">
      <c r="B174" s="3"/>
      <c r="C174" s="3"/>
      <c r="D174" s="3"/>
      <c r="E174" s="3"/>
      <c r="F174" s="3"/>
      <c r="G174" s="3"/>
      <c r="H174" s="3"/>
      <c r="O174" s="48"/>
      <c r="P174" s="48"/>
      <c r="Q174" s="48"/>
    </row>
    <row r="175" spans="1:27" x14ac:dyDescent="0.25">
      <c r="B175" s="3"/>
      <c r="C175" s="3"/>
      <c r="D175" s="3"/>
      <c r="E175" s="3"/>
      <c r="F175" s="3"/>
      <c r="G175" s="3"/>
      <c r="H175" s="3"/>
    </row>
    <row r="176" spans="1:27" x14ac:dyDescent="0.25">
      <c r="B176" s="3"/>
      <c r="C176" s="3"/>
      <c r="D176" s="3"/>
      <c r="E176" s="3"/>
      <c r="F176" s="3"/>
      <c r="G176" s="3"/>
    </row>
    <row r="177" spans="1:25" x14ac:dyDescent="0.25">
      <c r="B177" s="3"/>
      <c r="C177" s="3"/>
      <c r="D177" s="3"/>
      <c r="E177" s="3"/>
      <c r="F177" s="3"/>
      <c r="G177" s="3"/>
    </row>
    <row r="178" spans="1:25" x14ac:dyDescent="0.25">
      <c r="B178" s="1" t="s">
        <v>251</v>
      </c>
      <c r="C178" s="133"/>
      <c r="D178" s="2"/>
      <c r="E178" s="2"/>
      <c r="F178" s="2"/>
      <c r="G178" s="3"/>
    </row>
    <row r="179" spans="1:25" x14ac:dyDescent="0.25">
      <c r="B179" s="2"/>
      <c r="C179" s="2"/>
      <c r="D179" s="2"/>
      <c r="E179" s="2"/>
      <c r="F179" s="2"/>
      <c r="G179" s="3"/>
      <c r="H179" s="4"/>
      <c r="I179" s="4"/>
      <c r="J179" s="4"/>
      <c r="K179" s="4"/>
      <c r="L179" s="4"/>
      <c r="M179" s="7" t="s">
        <v>104</v>
      </c>
      <c r="N179" s="4"/>
      <c r="O179" s="4"/>
    </row>
    <row r="180" spans="1:25" x14ac:dyDescent="0.25">
      <c r="B180" s="262" t="s">
        <v>105</v>
      </c>
      <c r="C180" s="262"/>
      <c r="D180" s="262"/>
      <c r="E180" s="262"/>
      <c r="F180" s="262"/>
      <c r="G180" s="3"/>
      <c r="H180" s="4"/>
      <c r="I180" s="4"/>
      <c r="J180" s="4"/>
      <c r="K180" s="4"/>
      <c r="L180" s="4"/>
      <c r="M180" s="7" t="s">
        <v>334</v>
      </c>
      <c r="N180" s="4"/>
      <c r="O180" s="9" t="s">
        <v>107</v>
      </c>
    </row>
    <row r="181" spans="1:25" ht="15" customHeight="1" x14ac:dyDescent="0.25">
      <c r="B181" s="552" t="s">
        <v>0</v>
      </c>
      <c r="C181" s="552"/>
      <c r="D181" s="552"/>
      <c r="E181" s="552"/>
      <c r="F181" s="552"/>
      <c r="G181" s="3"/>
      <c r="H181" s="37" t="s">
        <v>106</v>
      </c>
      <c r="I181" s="42"/>
      <c r="J181" s="42"/>
      <c r="K181" s="55"/>
      <c r="L181" s="4"/>
      <c r="M181" s="127"/>
      <c r="N181" s="4"/>
      <c r="O181" s="171" t="s">
        <v>1</v>
      </c>
      <c r="Q181" s="578" t="s">
        <v>312</v>
      </c>
      <c r="R181" s="579"/>
      <c r="S181" s="579"/>
      <c r="T181" s="580"/>
      <c r="V181" s="569" t="s">
        <v>313</v>
      </c>
      <c r="W181" s="570"/>
      <c r="X181" s="570"/>
      <c r="Y181" s="571"/>
    </row>
    <row r="182" spans="1:25" x14ac:dyDescent="0.25">
      <c r="B182" s="172" t="s">
        <v>2</v>
      </c>
      <c r="C182" s="394" t="s">
        <v>323</v>
      </c>
      <c r="D182" s="394" t="s">
        <v>330</v>
      </c>
      <c r="E182" s="394" t="s">
        <v>330</v>
      </c>
      <c r="F182" s="394" t="s">
        <v>333</v>
      </c>
      <c r="G182" s="337"/>
      <c r="H182" s="338" t="s">
        <v>323</v>
      </c>
      <c r="I182" s="338" t="s">
        <v>330</v>
      </c>
      <c r="J182" s="338" t="s">
        <v>330</v>
      </c>
      <c r="K182" s="338" t="s">
        <v>333</v>
      </c>
      <c r="L182" s="339"/>
      <c r="M182" s="340" t="s">
        <v>330</v>
      </c>
      <c r="N182" s="341"/>
      <c r="O182" s="342" t="s">
        <v>335</v>
      </c>
      <c r="Q182" s="528" t="s">
        <v>323</v>
      </c>
      <c r="R182" s="403" t="s">
        <v>330</v>
      </c>
      <c r="S182" s="403" t="s">
        <v>330</v>
      </c>
      <c r="T182" s="406" t="s">
        <v>333</v>
      </c>
      <c r="V182" s="426" t="s">
        <v>323</v>
      </c>
      <c r="W182" s="422" t="s">
        <v>330</v>
      </c>
      <c r="X182" s="422" t="s">
        <v>330</v>
      </c>
      <c r="Y182" s="427" t="s">
        <v>333</v>
      </c>
    </row>
    <row r="183" spans="1:25" x14ac:dyDescent="0.25">
      <c r="B183" s="174" t="s">
        <v>2</v>
      </c>
      <c r="C183" s="395" t="s">
        <v>295</v>
      </c>
      <c r="D183" s="395" t="s">
        <v>296</v>
      </c>
      <c r="E183" s="395" t="s">
        <v>297</v>
      </c>
      <c r="F183" s="395" t="s">
        <v>296</v>
      </c>
      <c r="G183" s="337"/>
      <c r="H183" s="338" t="s">
        <v>6</v>
      </c>
      <c r="I183" s="338" t="s">
        <v>7</v>
      </c>
      <c r="J183" s="338" t="s">
        <v>8</v>
      </c>
      <c r="K183" s="338" t="s">
        <v>7</v>
      </c>
      <c r="L183" s="339"/>
      <c r="M183" s="343" t="s">
        <v>7</v>
      </c>
      <c r="N183" s="344"/>
      <c r="O183" s="345" t="s">
        <v>7</v>
      </c>
      <c r="Q183" s="529" t="s">
        <v>295</v>
      </c>
      <c r="R183" s="411" t="s">
        <v>296</v>
      </c>
      <c r="S183" s="411" t="s">
        <v>297</v>
      </c>
      <c r="T183" s="412" t="s">
        <v>296</v>
      </c>
      <c r="V183" s="527" t="s">
        <v>295</v>
      </c>
      <c r="W183" s="431" t="s">
        <v>296</v>
      </c>
      <c r="X183" s="431" t="s">
        <v>297</v>
      </c>
      <c r="Y183" s="432" t="s">
        <v>296</v>
      </c>
    </row>
    <row r="184" spans="1:25" ht="15" customHeight="1" x14ac:dyDescent="0.25">
      <c r="B184" s="273" t="s">
        <v>209</v>
      </c>
      <c r="C184" s="255" t="s">
        <v>2</v>
      </c>
      <c r="D184" s="255" t="s">
        <v>2</v>
      </c>
      <c r="E184" s="255" t="s">
        <v>2</v>
      </c>
      <c r="F184" s="255" t="s">
        <v>2</v>
      </c>
      <c r="G184" s="3"/>
      <c r="H184" s="20"/>
      <c r="I184" s="20"/>
      <c r="J184" s="20"/>
      <c r="K184" s="20"/>
      <c r="L184" s="4"/>
      <c r="M184" s="99"/>
      <c r="N184" s="4"/>
      <c r="O184" s="65"/>
      <c r="Q184" s="560" t="s">
        <v>299</v>
      </c>
      <c r="R184" s="561"/>
      <c r="S184" s="561"/>
      <c r="T184" s="562"/>
      <c r="V184" s="572" t="s">
        <v>299</v>
      </c>
      <c r="W184" s="573"/>
      <c r="X184" s="573"/>
      <c r="Y184" s="574"/>
    </row>
    <row r="185" spans="1:25" x14ac:dyDescent="0.25">
      <c r="A185" s="53" t="s">
        <v>44</v>
      </c>
      <c r="B185" s="270" t="s">
        <v>282</v>
      </c>
      <c r="C185" s="384" t="e">
        <f>-VLOOKUP($A185,#REF!,MATCH($A$4,#REF!,0),0)</f>
        <v>#REF!</v>
      </c>
      <c r="D185" s="384" t="e">
        <f>-VLOOKUP($A185,#REF!,MATCH($A$4,#REF!,0)+1,0)</f>
        <v>#REF!</v>
      </c>
      <c r="E185" s="384">
        <f>-VLOOKUP($A185,'S_CONT_OS (MYFR)-dont use'!$1:$1048576,MATCH($A$4,'S_CONT_OS (MYFR)-dont use'!$7:$7,0),0)</f>
        <v>0</v>
      </c>
      <c r="F185" s="384" t="e">
        <f>-VLOOKUP($A185,#REF!,MATCH($A$4,#REF!,0)+1,0)</f>
        <v>#REF!</v>
      </c>
      <c r="G185" s="3"/>
      <c r="H185" s="77"/>
      <c r="I185" s="77"/>
      <c r="J185" s="77"/>
      <c r="K185" s="77"/>
      <c r="L185" s="4"/>
      <c r="M185" s="217"/>
      <c r="N185" s="244"/>
      <c r="O185" s="230" t="e">
        <f>D185-M185</f>
        <v>#REF!</v>
      </c>
      <c r="Q185" s="563"/>
      <c r="R185" s="564"/>
      <c r="S185" s="564"/>
      <c r="T185" s="565"/>
      <c r="V185" s="575"/>
      <c r="W185" s="576"/>
      <c r="X185" s="576"/>
      <c r="Y185" s="577"/>
    </row>
    <row r="186" spans="1:25" ht="15" customHeight="1" outlineLevel="1" x14ac:dyDescent="0.25">
      <c r="A186" s="53" t="s">
        <v>45</v>
      </c>
      <c r="B186" s="278" t="s">
        <v>211</v>
      </c>
      <c r="C186" s="384" t="e">
        <f>-VLOOKUP($A186,#REF!,MATCH($A$4,#REF!,0),0)</f>
        <v>#REF!</v>
      </c>
      <c r="D186" s="384" t="e">
        <f>-VLOOKUP($A186,#REF!,MATCH($A$4,#REF!,0)+1,0)</f>
        <v>#REF!</v>
      </c>
      <c r="E186" s="384">
        <f>-VLOOKUP($A186,'S_CONT_OS (MYFR)-dont use'!$1:$1048576,MATCH($A$4,'S_CONT_OS (MYFR)-dont use'!$7:$7,0),0)</f>
        <v>0</v>
      </c>
      <c r="F186" s="384" t="e">
        <f>-VLOOKUP($A186,#REF!,MATCH($A$4,#REF!,0)+1,0)</f>
        <v>#REF!</v>
      </c>
      <c r="G186" s="3"/>
      <c r="H186" s="77"/>
      <c r="I186" s="77"/>
      <c r="J186" s="77"/>
      <c r="K186" s="77"/>
      <c r="L186" s="4"/>
      <c r="M186" s="217"/>
      <c r="N186" s="244"/>
      <c r="O186" s="230" t="e">
        <f t="shared" ref="O186:O215" si="56">D186-M186</f>
        <v>#REF!</v>
      </c>
      <c r="Q186" s="405"/>
      <c r="R186" s="405"/>
      <c r="S186" s="405"/>
      <c r="T186" s="405"/>
      <c r="V186" s="424"/>
      <c r="W186" s="424"/>
      <c r="X186" s="424"/>
      <c r="Y186" s="424"/>
    </row>
    <row r="187" spans="1:25" ht="15" customHeight="1" outlineLevel="1" x14ac:dyDescent="0.25">
      <c r="A187" s="53" t="s">
        <v>49</v>
      </c>
      <c r="B187" s="278" t="s">
        <v>16</v>
      </c>
      <c r="C187" s="384" t="e">
        <f>-VLOOKUP($A187,#REF!,MATCH($A$4,#REF!,0),0)</f>
        <v>#REF!</v>
      </c>
      <c r="D187" s="384" t="e">
        <f>-VLOOKUP($A187,#REF!,MATCH($A$4,#REF!,0)+1,0)</f>
        <v>#REF!</v>
      </c>
      <c r="E187" s="384">
        <f>-VLOOKUP($A187,'S_CONT_OS (MYFR)-dont use'!$1:$1048576,MATCH($A$4,'S_CONT_OS (MYFR)-dont use'!$7:$7,0),0)</f>
        <v>0</v>
      </c>
      <c r="F187" s="384" t="e">
        <f>-VLOOKUP($A187,#REF!,MATCH($A$4,#REF!,0)+1,0)</f>
        <v>#REF!</v>
      </c>
      <c r="G187" s="3"/>
      <c r="H187" s="77"/>
      <c r="I187" s="77"/>
      <c r="J187" s="77"/>
      <c r="K187" s="77"/>
      <c r="L187" s="4"/>
      <c r="M187" s="217"/>
      <c r="N187" s="244"/>
      <c r="O187" s="230" t="e">
        <f t="shared" si="56"/>
        <v>#REF!</v>
      </c>
      <c r="Q187" s="405"/>
      <c r="R187" s="405"/>
      <c r="S187" s="405"/>
      <c r="T187" s="405"/>
      <c r="V187" s="424"/>
      <c r="W187" s="424"/>
      <c r="X187" s="424"/>
      <c r="Y187" s="424"/>
    </row>
    <row r="188" spans="1:25" x14ac:dyDescent="0.25">
      <c r="A188" s="53" t="s">
        <v>47</v>
      </c>
      <c r="B188" s="278" t="s">
        <v>14</v>
      </c>
      <c r="C188" s="384" t="e">
        <f>-VLOOKUP($A188,#REF!,MATCH($A$4,#REF!,0),0)</f>
        <v>#REF!</v>
      </c>
      <c r="D188" s="384" t="e">
        <f>-VLOOKUP($A188,#REF!,MATCH($A$4,#REF!,0)+1,0)</f>
        <v>#REF!</v>
      </c>
      <c r="E188" s="384">
        <f>-VLOOKUP($A188,'S_CONT_OS (MYFR)-dont use'!$1:$1048576,MATCH($A$4,'S_CONT_OS (MYFR)-dont use'!$7:$7,0),0)</f>
        <v>244.85540609</v>
      </c>
      <c r="F188" s="384" t="e">
        <f>-VLOOKUP($A188,#REF!,MATCH($A$4,#REF!,0)+1,0)</f>
        <v>#REF!</v>
      </c>
      <c r="G188" s="3"/>
      <c r="H188" s="77"/>
      <c r="I188" s="77"/>
      <c r="J188" s="77"/>
      <c r="K188" s="77"/>
      <c r="L188" s="4"/>
      <c r="M188" s="217"/>
      <c r="N188" s="244"/>
      <c r="O188" s="230" t="e">
        <f t="shared" si="56"/>
        <v>#REF!</v>
      </c>
      <c r="Q188" s="405"/>
      <c r="R188" s="405"/>
      <c r="S188" s="405"/>
      <c r="T188" s="405"/>
      <c r="V188" s="424"/>
      <c r="W188" s="424"/>
      <c r="X188" s="424"/>
      <c r="Y188" s="424"/>
    </row>
    <row r="189" spans="1:25" x14ac:dyDescent="0.25">
      <c r="A189" s="53" t="s">
        <v>48</v>
      </c>
      <c r="B189" s="278" t="s">
        <v>15</v>
      </c>
      <c r="C189" s="384" t="e">
        <f>-VLOOKUP($A189,#REF!,MATCH($A$4,#REF!,0),0)</f>
        <v>#REF!</v>
      </c>
      <c r="D189" s="384" t="e">
        <f>-VLOOKUP($A189,#REF!,MATCH($A$4,#REF!,0)+1,0)</f>
        <v>#REF!</v>
      </c>
      <c r="E189" s="384">
        <f>-VLOOKUP($A189,'S_CONT_OS (MYFR)-dont use'!$1:$1048576,MATCH($A$4,'S_CONT_OS (MYFR)-dont use'!$7:$7,0),0)</f>
        <v>271.336592</v>
      </c>
      <c r="F189" s="384" t="e">
        <f>-VLOOKUP($A189,#REF!,MATCH($A$4,#REF!,0)+1,0)</f>
        <v>#REF!</v>
      </c>
      <c r="G189" s="3"/>
      <c r="H189" s="77"/>
      <c r="I189" s="77"/>
      <c r="J189" s="77"/>
      <c r="K189" s="77"/>
      <c r="L189" s="4"/>
      <c r="M189" s="217"/>
      <c r="N189" s="244"/>
      <c r="O189" s="230" t="e">
        <f t="shared" si="56"/>
        <v>#REF!</v>
      </c>
      <c r="Q189" s="405"/>
      <c r="R189" s="405"/>
      <c r="S189" s="405"/>
      <c r="T189" s="405"/>
      <c r="V189" s="424"/>
      <c r="W189" s="424"/>
      <c r="X189" s="424"/>
      <c r="Y189" s="424"/>
    </row>
    <row r="190" spans="1:25" ht="15" customHeight="1" outlineLevel="1" x14ac:dyDescent="0.25">
      <c r="A190" s="53" t="s">
        <v>46</v>
      </c>
      <c r="B190" s="270" t="s">
        <v>13</v>
      </c>
      <c r="C190" s="384" t="e">
        <f>-VLOOKUP($A190,#REF!,MATCH($A$4,#REF!,0),0)</f>
        <v>#REF!</v>
      </c>
      <c r="D190" s="384" t="e">
        <f>-VLOOKUP($A190,#REF!,MATCH($A$4,#REF!,0)+1,0)</f>
        <v>#REF!</v>
      </c>
      <c r="E190" s="384">
        <f>-VLOOKUP($A190,'S_CONT_OS (MYFR)-dont use'!$1:$1048576,MATCH($A$4,'S_CONT_OS (MYFR)-dont use'!$7:$7,0),0)</f>
        <v>0</v>
      </c>
      <c r="F190" s="384" t="e">
        <f>-VLOOKUP($A190,#REF!,MATCH($A$4,#REF!,0)+1,0)</f>
        <v>#REF!</v>
      </c>
      <c r="G190" s="3"/>
      <c r="H190" s="77"/>
      <c r="I190" s="77"/>
      <c r="J190" s="77"/>
      <c r="K190" s="77"/>
      <c r="L190" s="4"/>
      <c r="M190" s="217"/>
      <c r="N190" s="244"/>
      <c r="O190" s="230" t="e">
        <f t="shared" si="56"/>
        <v>#REF!</v>
      </c>
      <c r="Q190" s="405"/>
      <c r="R190" s="405"/>
      <c r="S190" s="405"/>
      <c r="T190" s="405"/>
      <c r="V190" s="424"/>
      <c r="W190" s="424"/>
      <c r="X190" s="424"/>
      <c r="Y190" s="424"/>
    </row>
    <row r="191" spans="1:25" x14ac:dyDescent="0.25">
      <c r="A191" s="53" t="s">
        <v>50</v>
      </c>
      <c r="B191" s="278" t="s">
        <v>17</v>
      </c>
      <c r="C191" s="384" t="e">
        <f>-VLOOKUP($A191,#REF!,MATCH($A$4,#REF!,0),0)</f>
        <v>#REF!</v>
      </c>
      <c r="D191" s="384" t="e">
        <f>-VLOOKUP($A191,#REF!,MATCH($A$4,#REF!,0)+1,0)</f>
        <v>#REF!</v>
      </c>
      <c r="E191" s="384">
        <f>-VLOOKUP($A191,'S_CONT_OS (MYFR)-dont use'!$1:$1048576,MATCH($A$4,'S_CONT_OS (MYFR)-dont use'!$7:$7,0),0)</f>
        <v>1150.1393847500001</v>
      </c>
      <c r="F191" s="384" t="e">
        <f>-VLOOKUP($A191,#REF!,MATCH($A$4,#REF!,0)+1,0)</f>
        <v>#REF!</v>
      </c>
      <c r="G191" s="3"/>
      <c r="H191" s="77"/>
      <c r="I191" s="77"/>
      <c r="J191" s="77"/>
      <c r="K191" s="77"/>
      <c r="L191" s="4"/>
      <c r="M191" s="217"/>
      <c r="N191" s="244"/>
      <c r="O191" s="230" t="e">
        <f t="shared" si="56"/>
        <v>#REF!</v>
      </c>
      <c r="Q191" s="405"/>
      <c r="R191" s="405"/>
      <c r="S191" s="405"/>
      <c r="T191" s="405"/>
      <c r="V191" s="424"/>
      <c r="W191" s="424"/>
      <c r="X191" s="424"/>
      <c r="Y191" s="424"/>
    </row>
    <row r="192" spans="1:25" x14ac:dyDescent="0.25">
      <c r="A192" s="53" t="s">
        <v>51</v>
      </c>
      <c r="B192" s="274" t="s">
        <v>237</v>
      </c>
      <c r="C192" s="386" t="e">
        <f>SUM(C185:C191)</f>
        <v>#REF!</v>
      </c>
      <c r="D192" s="386" t="e">
        <f t="shared" ref="D192:F192" si="57">SUM(D185:D191)</f>
        <v>#REF!</v>
      </c>
      <c r="E192" s="386">
        <f t="shared" si="57"/>
        <v>1666.3313828400001</v>
      </c>
      <c r="F192" s="386" t="e">
        <f t="shared" si="57"/>
        <v>#REF!</v>
      </c>
      <c r="G192" s="3"/>
      <c r="H192" s="136" t="e">
        <f>-VLOOKUP($A192,#REF!,MATCH($A$4,#REF!,0),0)-C192</f>
        <v>#REF!</v>
      </c>
      <c r="I192" s="136" t="e">
        <f>-VLOOKUP($A192,#REF!,MATCH($A$4,#REF!,0)+1,0)-D192</f>
        <v>#REF!</v>
      </c>
      <c r="J192" s="136">
        <f>-VLOOKUP($A192,'S_CONT_OS (MYFR)-dont use'!$1:$1048576,MATCH($A$4,'S_CONT_OS (MYFR)-dont use'!$7:$7,0),0)-E192</f>
        <v>-1.0004441719502211E-11</v>
      </c>
      <c r="K192" s="136" t="e">
        <f>-VLOOKUP($A192,#REF!,MATCH($A$4,#REF!,0)+1,0)-F192</f>
        <v>#REF!</v>
      </c>
      <c r="L192" s="4"/>
      <c r="M192" s="222"/>
      <c r="N192" s="244"/>
      <c r="O192" s="237" t="e">
        <f t="shared" si="56"/>
        <v>#REF!</v>
      </c>
      <c r="Q192" s="405"/>
      <c r="R192" s="405"/>
      <c r="S192" s="405"/>
      <c r="T192" s="405"/>
      <c r="V192" s="424"/>
      <c r="W192" s="424"/>
      <c r="X192" s="424"/>
      <c r="Y192" s="424"/>
    </row>
    <row r="193" spans="1:25" ht="10.35" customHeight="1" x14ac:dyDescent="0.25">
      <c r="B193" s="278" t="s">
        <v>2</v>
      </c>
      <c r="C193" s="278" t="s">
        <v>2</v>
      </c>
      <c r="D193" s="278" t="s">
        <v>2</v>
      </c>
      <c r="E193" s="278" t="s">
        <v>2</v>
      </c>
      <c r="F193" s="278" t="s">
        <v>2</v>
      </c>
      <c r="G193" s="3"/>
      <c r="H193" s="67"/>
      <c r="I193" s="67"/>
      <c r="J193" s="67"/>
      <c r="K193" s="67"/>
      <c r="L193" s="4"/>
      <c r="M193" s="217"/>
      <c r="N193" s="244"/>
      <c r="O193" s="230"/>
      <c r="Q193" s="405"/>
      <c r="R193" s="405"/>
      <c r="S193" s="405"/>
      <c r="T193" s="405"/>
      <c r="V193" s="424"/>
      <c r="W193" s="424"/>
      <c r="X193" s="424"/>
      <c r="Y193" s="424"/>
    </row>
    <row r="194" spans="1:25" x14ac:dyDescent="0.25">
      <c r="B194" s="273" t="s">
        <v>238</v>
      </c>
      <c r="C194" s="384" t="s">
        <v>2</v>
      </c>
      <c r="D194" s="384" t="s">
        <v>2</v>
      </c>
      <c r="E194" s="384" t="s">
        <v>2</v>
      </c>
      <c r="F194" s="384" t="s">
        <v>2</v>
      </c>
      <c r="G194" s="3"/>
      <c r="H194" s="67"/>
      <c r="I194" s="67"/>
      <c r="J194" s="67"/>
      <c r="K194" s="67"/>
      <c r="L194" s="4"/>
      <c r="M194" s="217"/>
      <c r="N194" s="244"/>
      <c r="O194" s="230"/>
      <c r="Q194" s="405"/>
      <c r="R194" s="405"/>
      <c r="S194" s="405"/>
      <c r="T194" s="405"/>
      <c r="V194" s="424"/>
      <c r="W194" s="424"/>
      <c r="X194" s="424"/>
      <c r="Y194" s="424"/>
    </row>
    <row r="195" spans="1:25" x14ac:dyDescent="0.25">
      <c r="A195" s="53" t="s">
        <v>55</v>
      </c>
      <c r="B195" s="278" t="s">
        <v>239</v>
      </c>
      <c r="C195" s="384" t="e">
        <f>VLOOKUP($A195,#REF!,MATCH($A$4,#REF!,0),0)+C198</f>
        <v>#REF!</v>
      </c>
      <c r="D195" s="384" t="e">
        <f>VLOOKUP($A195,#REF!,MATCH($A$4,#REF!,0)+1,0)+D198</f>
        <v>#REF!</v>
      </c>
      <c r="E195" s="384">
        <f>VLOOKUP($A195,'S_CONT_OS (MYFR)-dont use'!$1:$1048576,MATCH($A$4,'S_CONT_OS (MYFR)-dont use'!$7:$7,0),0)+E198</f>
        <v>16.232399000000001</v>
      </c>
      <c r="F195" s="384" t="e">
        <f>VLOOKUP($A195,#REF!,MATCH($A$4,#REF!,0)+1,0)</f>
        <v>#REF!</v>
      </c>
      <c r="G195" s="3"/>
      <c r="H195" s="67"/>
      <c r="I195" s="67"/>
      <c r="J195" s="67"/>
      <c r="K195" s="67"/>
      <c r="L195" s="4"/>
      <c r="M195" s="217"/>
      <c r="N195" s="244"/>
      <c r="O195" s="230" t="e">
        <f t="shared" si="56"/>
        <v>#REF!</v>
      </c>
      <c r="Q195" s="405"/>
      <c r="R195" s="405"/>
      <c r="S195" s="405"/>
      <c r="T195" s="405"/>
      <c r="V195" s="424"/>
      <c r="W195" s="424"/>
      <c r="X195" s="424"/>
      <c r="Y195" s="424"/>
    </row>
    <row r="196" spans="1:25" x14ac:dyDescent="0.25">
      <c r="A196" s="53" t="s">
        <v>53</v>
      </c>
      <c r="B196" s="278" t="s">
        <v>23</v>
      </c>
      <c r="C196" s="384" t="e">
        <f>VLOOKUP($A196,#REF!,MATCH($A$4,#REF!,0),0)</f>
        <v>#REF!</v>
      </c>
      <c r="D196" s="384" t="e">
        <f>VLOOKUP($A196,#REF!,MATCH($A$4,#REF!,0)+1,0)</f>
        <v>#REF!</v>
      </c>
      <c r="E196" s="384">
        <f>VLOOKUP($A196,'S_CONT_OS (MYFR)-dont use'!$1:$1048576,MATCH($A$4,'S_CONT_OS (MYFR)-dont use'!$7:$7,0),0)</f>
        <v>271.53060068000002</v>
      </c>
      <c r="F196" s="384" t="e">
        <f>VLOOKUP($A196,#REF!,MATCH($A$4,#REF!,0)+1,0)</f>
        <v>#REF!</v>
      </c>
      <c r="G196" s="3"/>
      <c r="H196" s="67"/>
      <c r="I196" s="67"/>
      <c r="J196" s="67"/>
      <c r="K196" s="67"/>
      <c r="L196" s="4"/>
      <c r="M196" s="217"/>
      <c r="N196" s="244"/>
      <c r="O196" s="230" t="e">
        <f t="shared" si="56"/>
        <v>#REF!</v>
      </c>
      <c r="Q196" s="405"/>
      <c r="R196" s="405"/>
      <c r="S196" s="405"/>
      <c r="T196" s="405"/>
      <c r="V196" s="424"/>
      <c r="W196" s="424"/>
      <c r="X196" s="424"/>
      <c r="Y196" s="424"/>
    </row>
    <row r="197" spans="1:25" x14ac:dyDescent="0.25">
      <c r="A197" s="53" t="s">
        <v>232</v>
      </c>
      <c r="B197" s="278" t="s">
        <v>213</v>
      </c>
      <c r="C197" s="384" t="e">
        <f>VLOOKUP($A197,#REF!,MATCH($A$4,#REF!,0),0)</f>
        <v>#REF!</v>
      </c>
      <c r="D197" s="384" t="e">
        <f>VLOOKUP($A197,#REF!,MATCH($A$4,#REF!,0)+1,0)</f>
        <v>#REF!</v>
      </c>
      <c r="E197" s="384">
        <f>VLOOKUP($A197,'S_CONT_OS (MYFR)-dont use'!$1:$1048576,MATCH($A$4,'S_CONT_OS (MYFR)-dont use'!$7:$7,0),0)</f>
        <v>1466.7371852399999</v>
      </c>
      <c r="F197" s="384" t="e">
        <f>VLOOKUP($A197,#REF!,MATCH($A$4,#REF!,0)+1,0)</f>
        <v>#REF!</v>
      </c>
      <c r="G197" s="3"/>
      <c r="H197" s="67"/>
      <c r="I197" s="67"/>
      <c r="J197" s="67"/>
      <c r="K197" s="67"/>
      <c r="L197" s="4"/>
      <c r="M197" s="217"/>
      <c r="N197" s="244"/>
      <c r="O197" s="230" t="e">
        <f t="shared" si="56"/>
        <v>#REF!</v>
      </c>
      <c r="Q197" s="405"/>
      <c r="R197" s="405"/>
      <c r="S197" s="405"/>
      <c r="T197" s="405"/>
      <c r="V197" s="424"/>
      <c r="W197" s="424"/>
      <c r="X197" s="424"/>
      <c r="Y197" s="424"/>
    </row>
    <row r="198" spans="1:25" ht="15" customHeight="1" outlineLevel="2" x14ac:dyDescent="0.25">
      <c r="A198" s="53" t="s">
        <v>162</v>
      </c>
      <c r="B198" s="278" t="s">
        <v>22</v>
      </c>
      <c r="C198" s="384" t="e">
        <f>VLOOKUP($A198,#REF!,MATCH($A$4,#REF!,0),0)</f>
        <v>#REF!</v>
      </c>
      <c r="D198" s="384" t="e">
        <f>VLOOKUP($A198,#REF!,MATCH($A$4,#REF!,0)+1,0)</f>
        <v>#REF!</v>
      </c>
      <c r="E198" s="384">
        <f>VLOOKUP($A198,'S_CONT_OS (MYFR)-dont use'!$1:$1048576,MATCH($A$4,'S_CONT_OS (MYFR)-dont use'!$7:$7,0),0)</f>
        <v>16.232399000000001</v>
      </c>
      <c r="F198" s="384" t="e">
        <f>VLOOKUP($A198,#REF!,MATCH($A$4,#REF!,0)+1,0)</f>
        <v>#REF!</v>
      </c>
      <c r="G198" s="3"/>
      <c r="H198" s="67"/>
      <c r="I198" s="67"/>
      <c r="J198" s="67"/>
      <c r="K198" s="67"/>
      <c r="L198" s="4"/>
      <c r="M198" s="217"/>
      <c r="N198" s="244"/>
      <c r="O198" s="230"/>
      <c r="Q198" s="405"/>
      <c r="R198" s="405"/>
      <c r="S198" s="405"/>
      <c r="T198" s="405"/>
      <c r="V198" s="424"/>
      <c r="W198" s="424"/>
      <c r="X198" s="424"/>
      <c r="Y198" s="424"/>
    </row>
    <row r="199" spans="1:25" ht="15" customHeight="1" outlineLevel="1" x14ac:dyDescent="0.25">
      <c r="A199" s="53" t="s">
        <v>161</v>
      </c>
      <c r="B199" s="278" t="s">
        <v>266</v>
      </c>
      <c r="C199" s="384" t="e">
        <f>VLOOKUP($A199,#REF!,MATCH($A$4,#REF!,0),0)</f>
        <v>#REF!</v>
      </c>
      <c r="D199" s="384" t="e">
        <f>VLOOKUP($A199,#REF!,MATCH($A$4,#REF!,0)+1,0)</f>
        <v>#REF!</v>
      </c>
      <c r="E199" s="384">
        <f>VLOOKUP($A199,'S_CONT_OS (MYFR)-dont use'!$1:$1048576,MATCH($A$4,'S_CONT_OS (MYFR)-dont use'!$7:$7,0),0)</f>
        <v>0</v>
      </c>
      <c r="F199" s="384" t="e">
        <f>VLOOKUP($A199,#REF!,MATCH($A$4,#REF!,0)+1,0)</f>
        <v>#REF!</v>
      </c>
      <c r="G199" s="3"/>
      <c r="H199" s="67"/>
      <c r="I199" s="67"/>
      <c r="J199" s="67"/>
      <c r="K199" s="67"/>
      <c r="L199" s="4"/>
      <c r="M199" s="217"/>
      <c r="N199" s="244"/>
      <c r="O199" s="230"/>
      <c r="Q199" s="405"/>
      <c r="R199" s="405"/>
      <c r="S199" s="405"/>
      <c r="T199" s="405"/>
      <c r="V199" s="424"/>
      <c r="W199" s="424"/>
      <c r="X199" s="424"/>
      <c r="Y199" s="424"/>
    </row>
    <row r="200" spans="1:25" x14ac:dyDescent="0.25">
      <c r="A200" s="53" t="s">
        <v>56</v>
      </c>
      <c r="B200" s="274" t="s">
        <v>214</v>
      </c>
      <c r="C200" s="386" t="e">
        <f>SUM(C195:C199)-C198</f>
        <v>#REF!</v>
      </c>
      <c r="D200" s="386" t="e">
        <f>SUM(D195:D199)-D198</f>
        <v>#REF!</v>
      </c>
      <c r="E200" s="386">
        <f>SUM(E195:E199)-E198</f>
        <v>1754.5001849199998</v>
      </c>
      <c r="F200" s="386" t="e">
        <f>SUM(F195:F199)-F198</f>
        <v>#REF!</v>
      </c>
      <c r="G200" s="3"/>
      <c r="H200" s="136" t="e">
        <f>VLOOKUP($A200,#REF!,MATCH($A$4,#REF!,0),0)-C200</f>
        <v>#REF!</v>
      </c>
      <c r="I200" s="136" t="e">
        <f>VLOOKUP($A200,#REF!,MATCH($A$4,#REF!,0)+1,0)-D200</f>
        <v>#REF!</v>
      </c>
      <c r="J200" s="136">
        <f>VLOOKUP($A200,'S_CONT_OS (MYFR)-dont use'!$1:$1048576,MATCH($A$4,'S_CONT_OS (MYFR)-dont use'!$7:$7,0),0)-E200</f>
        <v>0</v>
      </c>
      <c r="K200" s="136" t="e">
        <f>VLOOKUP($A200,#REF!,MATCH($A$4,#REF!,0)+1,0)-F200</f>
        <v>#REF!</v>
      </c>
      <c r="L200" s="4"/>
      <c r="M200" s="222"/>
      <c r="N200" s="244"/>
      <c r="O200" s="236" t="e">
        <f t="shared" si="56"/>
        <v>#REF!</v>
      </c>
      <c r="Q200" s="405"/>
      <c r="R200" s="405"/>
      <c r="S200" s="405"/>
      <c r="T200" s="405"/>
      <c r="V200" s="424"/>
      <c r="W200" s="424"/>
      <c r="X200" s="424"/>
      <c r="Y200" s="424"/>
    </row>
    <row r="201" spans="1:25" x14ac:dyDescent="0.25">
      <c r="A201" s="53" t="s">
        <v>57</v>
      </c>
      <c r="B201" s="274" t="s">
        <v>215</v>
      </c>
      <c r="C201" s="386" t="e">
        <f>C192-C200</f>
        <v>#REF!</v>
      </c>
      <c r="D201" s="386" t="e">
        <f t="shared" ref="D201:F201" si="58">D192-D200</f>
        <v>#REF!</v>
      </c>
      <c r="E201" s="386">
        <f t="shared" si="58"/>
        <v>-88.16880207999975</v>
      </c>
      <c r="F201" s="386" t="e">
        <f t="shared" si="58"/>
        <v>#REF!</v>
      </c>
      <c r="G201" s="3"/>
      <c r="H201" s="136" t="e">
        <f>-VLOOKUP($A201,#REF!,MATCH($A$4,#REF!,0),0)-C201</f>
        <v>#REF!</v>
      </c>
      <c r="I201" s="136" t="e">
        <f>-VLOOKUP($A201,#REF!,MATCH($A$4,#REF!,0)+1,0)-D201</f>
        <v>#REF!</v>
      </c>
      <c r="J201" s="136">
        <f>-VLOOKUP($A201,'S_CONT_OS (MYFR)-dont use'!$1:$1048576,MATCH($A$4,'S_CONT_OS (MYFR)-dont use'!$7:$7,0),0)-E201</f>
        <v>-1.5631940186722204E-13</v>
      </c>
      <c r="K201" s="136" t="e">
        <f>-VLOOKUP($A201,#REF!,MATCH($A$4,#REF!,0)+1,0)-F201</f>
        <v>#REF!</v>
      </c>
      <c r="L201" s="4"/>
      <c r="M201" s="222"/>
      <c r="N201" s="244"/>
      <c r="O201" s="237" t="e">
        <f t="shared" si="56"/>
        <v>#REF!</v>
      </c>
      <c r="Q201" s="405"/>
      <c r="R201" s="405"/>
      <c r="S201" s="405"/>
      <c r="T201" s="405"/>
      <c r="V201" s="424"/>
      <c r="W201" s="424"/>
      <c r="X201" s="424"/>
      <c r="Y201" s="424"/>
    </row>
    <row r="202" spans="1:25" x14ac:dyDescent="0.25">
      <c r="B202" s="273" t="s">
        <v>28</v>
      </c>
      <c r="C202" s="383" t="s">
        <v>2</v>
      </c>
      <c r="D202" s="383" t="s">
        <v>2</v>
      </c>
      <c r="E202" s="383" t="s">
        <v>2</v>
      </c>
      <c r="F202" s="383" t="s">
        <v>2</v>
      </c>
      <c r="G202" s="3"/>
      <c r="H202" s="97"/>
      <c r="I202" s="97"/>
      <c r="J202" s="97"/>
      <c r="K202" s="97"/>
      <c r="L202" s="4"/>
      <c r="M202" s="225"/>
      <c r="N202" s="245"/>
      <c r="O202" s="230"/>
      <c r="Q202" s="405"/>
      <c r="R202" s="405"/>
      <c r="S202" s="405"/>
      <c r="T202" s="405"/>
      <c r="V202" s="424"/>
      <c r="W202" s="424"/>
      <c r="X202" s="424"/>
      <c r="Y202" s="424"/>
    </row>
    <row r="203" spans="1:25" ht="15" customHeight="1" outlineLevel="1" x14ac:dyDescent="0.25">
      <c r="A203" s="53" t="s">
        <v>58</v>
      </c>
      <c r="B203" s="278" t="s">
        <v>29</v>
      </c>
      <c r="C203" s="384" t="e">
        <f>-VLOOKUP($A203,#REF!,MATCH($A$4,#REF!,0),0)</f>
        <v>#REF!</v>
      </c>
      <c r="D203" s="384" t="e">
        <f>-VLOOKUP($A203,#REF!,MATCH($A$4,#REF!,0)+1,0)</f>
        <v>#REF!</v>
      </c>
      <c r="E203" s="384">
        <f>-VLOOKUP($A203,'S_CONT_OS (MYFR)-dont use'!$1:$1048576,MATCH($A$4,'S_CONT_OS (MYFR)-dont use'!$7:$7,0),0)</f>
        <v>0</v>
      </c>
      <c r="F203" s="384" t="e">
        <f>-VLOOKUP($A203,#REF!,MATCH($A$4,#REF!,0)+1,0)</f>
        <v>#REF!</v>
      </c>
      <c r="G203" s="3"/>
      <c r="H203" s="97"/>
      <c r="I203" s="97"/>
      <c r="J203" s="97">
        <f>-VLOOKUP($A203,'S_CONT_OS (MYFR)-dont use'!$1:$1048576,MATCH($A$4,'S_CONT_OS (MYFR)-dont use'!$7:$7,0),0)-E203</f>
        <v>0</v>
      </c>
      <c r="K203" s="97"/>
      <c r="L203" s="4"/>
      <c r="M203" s="221"/>
      <c r="N203" s="245"/>
      <c r="O203" s="230" t="e">
        <f t="shared" si="56"/>
        <v>#REF!</v>
      </c>
      <c r="Q203" s="405"/>
      <c r="R203" s="405"/>
      <c r="S203" s="405"/>
      <c r="T203" s="405"/>
      <c r="V203" s="424"/>
      <c r="W203" s="424"/>
      <c r="X203" s="424"/>
      <c r="Y203" s="424"/>
    </row>
    <row r="204" spans="1:25" x14ac:dyDescent="0.25">
      <c r="A204" s="53" t="s">
        <v>60</v>
      </c>
      <c r="B204" s="278" t="s">
        <v>276</v>
      </c>
      <c r="C204" s="384" t="e">
        <f>-VLOOKUP($A204,#REF!,MATCH($A$4,#REF!,0),0)+C203</f>
        <v>#REF!</v>
      </c>
      <c r="D204" s="384" t="e">
        <f>-VLOOKUP($A204,#REF!,MATCH($A$4,#REF!,0)+1,0)</f>
        <v>#REF!</v>
      </c>
      <c r="E204" s="384">
        <f>-VLOOKUP($A204,'S_CONT_OS (MYFR)-dont use'!$1:$1048576,MATCH($A$4,'S_CONT_OS (MYFR)-dont use'!$7:$7,0),0)</f>
        <v>-7.67331026</v>
      </c>
      <c r="F204" s="384" t="e">
        <f>-VLOOKUP($A204,#REF!,MATCH($A$4,#REF!,0)+1,0)</f>
        <v>#REF!</v>
      </c>
      <c r="G204" s="3"/>
      <c r="H204" s="97"/>
      <c r="I204" s="97"/>
      <c r="J204" s="97"/>
      <c r="K204" s="97"/>
      <c r="L204" s="29"/>
      <c r="M204" s="221"/>
      <c r="N204" s="218"/>
      <c r="O204" s="230" t="e">
        <f t="shared" si="56"/>
        <v>#REF!</v>
      </c>
      <c r="Q204" s="405"/>
      <c r="R204" s="405"/>
      <c r="S204" s="405"/>
      <c r="T204" s="405"/>
      <c r="V204" s="424"/>
      <c r="W204" s="424"/>
      <c r="X204" s="424"/>
      <c r="Y204" s="424"/>
    </row>
    <row r="205" spans="1:25" ht="15" customHeight="1" outlineLevel="1" x14ac:dyDescent="0.25">
      <c r="A205" s="53" t="s">
        <v>61</v>
      </c>
      <c r="B205" s="278" t="s">
        <v>31</v>
      </c>
      <c r="C205" s="293" t="e">
        <f>-VLOOKUP($A205,#REF!,MATCH($A$4,#REF!,0),0)</f>
        <v>#REF!</v>
      </c>
      <c r="D205" s="384" t="e">
        <f>-VLOOKUP($A205,#REF!,MATCH($A$4,#REF!,0)+1,0)</f>
        <v>#REF!</v>
      </c>
      <c r="E205" s="384">
        <f>-VLOOKUP($A205,'S_CONT_OS (MYFR)-dont use'!$1:$1048576,MATCH($A$4,'S_CONT_OS (MYFR)-dont use'!$7:$7,0),0)</f>
        <v>0</v>
      </c>
      <c r="F205" s="384" t="e">
        <f>-VLOOKUP($A205,#REF!,MATCH($A$4,#REF!,0)+1,0)</f>
        <v>#REF!</v>
      </c>
      <c r="G205" s="3"/>
      <c r="H205" s="97"/>
      <c r="I205" s="97"/>
      <c r="J205" s="97">
        <f>-VLOOKUP($A205,'S_CONT_OS (MYFR)-dont use'!$1:$1048576,MATCH($A$4,'S_CONT_OS (MYFR)-dont use'!$7:$7,0),0)-E205</f>
        <v>0</v>
      </c>
      <c r="K205" s="97"/>
      <c r="L205" s="29"/>
      <c r="M205" s="221"/>
      <c r="N205" s="218"/>
      <c r="O205" s="230" t="e">
        <f t="shared" si="56"/>
        <v>#REF!</v>
      </c>
      <c r="Q205" s="405"/>
      <c r="R205" s="405"/>
      <c r="S205" s="405"/>
      <c r="T205" s="405"/>
      <c r="V205" s="424"/>
      <c r="W205" s="424"/>
      <c r="X205" s="424"/>
      <c r="Y205" s="424"/>
    </row>
    <row r="206" spans="1:25" x14ac:dyDescent="0.25">
      <c r="A206" s="53" t="s">
        <v>62</v>
      </c>
      <c r="B206" s="274" t="s">
        <v>33</v>
      </c>
      <c r="C206" s="386" t="e">
        <f>SUM(C203:C205)-C203</f>
        <v>#REF!</v>
      </c>
      <c r="D206" s="386" t="e">
        <f t="shared" ref="D206:F206" si="59">SUM(D203:D205)</f>
        <v>#REF!</v>
      </c>
      <c r="E206" s="386">
        <f t="shared" si="59"/>
        <v>-7.67331026</v>
      </c>
      <c r="F206" s="386" t="e">
        <f t="shared" si="59"/>
        <v>#REF!</v>
      </c>
      <c r="G206" s="3"/>
      <c r="H206" s="136" t="e">
        <f>-VLOOKUP($A206,#REF!,MATCH($A$4,#REF!,0),0)-C206</f>
        <v>#REF!</v>
      </c>
      <c r="I206" s="136" t="e">
        <f>-VLOOKUP($A206,#REF!,MATCH($A$4,#REF!,0)+1,0)-D206</f>
        <v>#REF!</v>
      </c>
      <c r="J206" s="136">
        <f>-VLOOKUP($A206,'S_CONT_OS (MYFR)-dont use'!$1:$1048576,MATCH($A$4,'S_CONT_OS (MYFR)-dont use'!$7:$7,0),0)-E206</f>
        <v>0</v>
      </c>
      <c r="K206" s="136" t="e">
        <f>-VLOOKUP($A206,#REF!,MATCH($A$4,#REF!,0)+1,0)-F206</f>
        <v>#REF!</v>
      </c>
      <c r="L206" s="4"/>
      <c r="M206" s="222"/>
      <c r="N206" s="245"/>
      <c r="O206" s="237" t="e">
        <f t="shared" si="56"/>
        <v>#REF!</v>
      </c>
      <c r="Q206" s="405"/>
      <c r="R206" s="405"/>
      <c r="S206" s="405"/>
      <c r="T206" s="405"/>
      <c r="V206" s="424"/>
      <c r="W206" s="424"/>
      <c r="X206" s="424"/>
      <c r="Y206" s="424"/>
    </row>
    <row r="207" spans="1:25" ht="15.75" thickBot="1" x14ac:dyDescent="0.3">
      <c r="A207" s="53" t="s">
        <v>63</v>
      </c>
      <c r="B207" s="287" t="s">
        <v>34</v>
      </c>
      <c r="C207" s="288" t="e">
        <f>C201+C206</f>
        <v>#REF!</v>
      </c>
      <c r="D207" s="288" t="e">
        <f t="shared" ref="D207:F207" si="60">D201+D206</f>
        <v>#REF!</v>
      </c>
      <c r="E207" s="288">
        <f t="shared" si="60"/>
        <v>-95.842112339999744</v>
      </c>
      <c r="F207" s="288" t="e">
        <f t="shared" si="60"/>
        <v>#REF!</v>
      </c>
      <c r="G207" s="3"/>
      <c r="H207" s="137" t="e">
        <f>-VLOOKUP($A207,#REF!,MATCH($A$4,#REF!,0),0)-C207</f>
        <v>#REF!</v>
      </c>
      <c r="I207" s="137" t="e">
        <f>-VLOOKUP($A207,#REF!,MATCH($A$4,#REF!,0)+1,0)-D207</f>
        <v>#REF!</v>
      </c>
      <c r="J207" s="137">
        <f>-VLOOKUP($A207,'S_CONT_OS (MYFR)-dont use'!$1:$1048576,MATCH($A$4,'S_CONT_OS (MYFR)-dont use'!$7:$7,0),0)-E207</f>
        <v>-2.5579538487363607E-13</v>
      </c>
      <c r="K207" s="137" t="e">
        <f>-VLOOKUP($A207,#REF!,MATCH($A$4,#REF!,0)+1,0)-F207</f>
        <v>#REF!</v>
      </c>
      <c r="L207" s="4"/>
      <c r="M207" s="246"/>
      <c r="N207" s="245"/>
      <c r="O207" s="243" t="e">
        <f t="shared" si="56"/>
        <v>#REF!</v>
      </c>
      <c r="Q207" s="405"/>
      <c r="R207" s="405"/>
      <c r="S207" s="405"/>
      <c r="T207" s="405"/>
      <c r="V207" s="424"/>
      <c r="W207" s="424"/>
      <c r="X207" s="424"/>
      <c r="Y207" s="424"/>
    </row>
    <row r="208" spans="1:25" ht="9" customHeight="1" outlineLevel="1" x14ac:dyDescent="0.25">
      <c r="B208" s="273" t="s">
        <v>2</v>
      </c>
      <c r="C208" s="273" t="s">
        <v>2</v>
      </c>
      <c r="D208" s="273" t="s">
        <v>2</v>
      </c>
      <c r="E208" s="273" t="s">
        <v>2</v>
      </c>
      <c r="F208" s="273" t="s">
        <v>2</v>
      </c>
      <c r="G208" s="3"/>
      <c r="H208" s="97"/>
      <c r="I208" s="97"/>
      <c r="J208" s="97"/>
      <c r="K208" s="97"/>
      <c r="L208" s="4"/>
      <c r="M208" s="225"/>
      <c r="N208" s="245"/>
      <c r="O208" s="230"/>
      <c r="Q208" s="405"/>
      <c r="R208" s="405"/>
      <c r="S208" s="405"/>
      <c r="T208" s="405"/>
      <c r="V208" s="424"/>
      <c r="W208" s="424"/>
      <c r="X208" s="424"/>
      <c r="Y208" s="424"/>
    </row>
    <row r="209" spans="1:25" ht="15" customHeight="1" outlineLevel="1" x14ac:dyDescent="0.25">
      <c r="B209" s="281" t="s">
        <v>35</v>
      </c>
      <c r="C209" s="383" t="s">
        <v>2</v>
      </c>
      <c r="D209" s="383" t="s">
        <v>2</v>
      </c>
      <c r="E209" s="383" t="s">
        <v>2</v>
      </c>
      <c r="F209" s="383" t="s">
        <v>2</v>
      </c>
      <c r="G209" s="3"/>
      <c r="H209" s="97"/>
      <c r="I209" s="97"/>
      <c r="J209" s="97"/>
      <c r="K209" s="97"/>
      <c r="L209" s="4"/>
      <c r="M209" s="225"/>
      <c r="N209" s="245"/>
      <c r="O209" s="230"/>
      <c r="Q209" s="405"/>
      <c r="R209" s="405"/>
      <c r="S209" s="405"/>
      <c r="T209" s="405"/>
      <c r="V209" s="424"/>
      <c r="W209" s="424"/>
      <c r="X209" s="424"/>
      <c r="Y209" s="424"/>
    </row>
    <row r="210" spans="1:25" ht="15" customHeight="1" outlineLevel="1" x14ac:dyDescent="0.25">
      <c r="A210" s="53" t="s">
        <v>65</v>
      </c>
      <c r="B210" s="279" t="s">
        <v>37</v>
      </c>
      <c r="C210" s="384" t="e">
        <f>-VLOOKUP($A210,#REF!,MATCH($A$4,#REF!,0),0)</f>
        <v>#REF!</v>
      </c>
      <c r="D210" s="384" t="e">
        <f>-VLOOKUP($A210,#REF!,MATCH($A$4,#REF!,0)+1,0)</f>
        <v>#REF!</v>
      </c>
      <c r="E210" s="384">
        <f>-VLOOKUP($A210,'S_CONT_OS (MYFR)-dont use'!$1:$1048576,MATCH($A$4,'S_CONT_OS (MYFR)-dont use'!$7:$7,0),0)</f>
        <v>0</v>
      </c>
      <c r="F210" s="384" t="e">
        <f>-VLOOKUP($A210,#REF!,MATCH($A$4,#REF!,0)+1,0)</f>
        <v>#REF!</v>
      </c>
      <c r="G210" s="3"/>
      <c r="H210" s="97"/>
      <c r="I210" s="97"/>
      <c r="J210" s="97"/>
      <c r="K210" s="97"/>
      <c r="L210" s="4"/>
      <c r="M210" s="217"/>
      <c r="N210" s="245"/>
      <c r="O210" s="230" t="e">
        <f t="shared" si="56"/>
        <v>#REF!</v>
      </c>
      <c r="Q210" s="405"/>
      <c r="R210" s="405"/>
      <c r="S210" s="405"/>
      <c r="T210" s="405"/>
      <c r="V210" s="424"/>
      <c r="W210" s="424"/>
      <c r="X210" s="424"/>
      <c r="Y210" s="424"/>
    </row>
    <row r="211" spans="1:25" ht="25.5" customHeight="1" outlineLevel="1" x14ac:dyDescent="0.25">
      <c r="A211" s="53" t="s">
        <v>64</v>
      </c>
      <c r="B211" s="279" t="s">
        <v>217</v>
      </c>
      <c r="C211" s="384" t="e">
        <f>-VLOOKUP($A211,#REF!,MATCH($A$4,#REF!,0),0)</f>
        <v>#REF!</v>
      </c>
      <c r="D211" s="384" t="e">
        <f>-VLOOKUP($A211,#REF!,MATCH($A$4,#REF!,0)+1,0)</f>
        <v>#REF!</v>
      </c>
      <c r="E211" s="384">
        <f>-VLOOKUP($A211,'S_CONT_OS (MYFR)-dont use'!$1:$1048576,MATCH($A$4,'S_CONT_OS (MYFR)-dont use'!$7:$7,0),0)</f>
        <v>0</v>
      </c>
      <c r="F211" s="384" t="e">
        <f>-VLOOKUP($A211,#REF!,MATCH($A$4,#REF!,0)+1,0)</f>
        <v>#REF!</v>
      </c>
      <c r="G211" s="3"/>
      <c r="H211" s="97"/>
      <c r="I211" s="97"/>
      <c r="J211" s="97"/>
      <c r="K211" s="97"/>
      <c r="L211" s="4"/>
      <c r="M211" s="217"/>
      <c r="N211" s="245"/>
      <c r="O211" s="230" t="e">
        <f t="shared" si="56"/>
        <v>#REF!</v>
      </c>
      <c r="Q211" s="405"/>
      <c r="R211" s="405"/>
      <c r="S211" s="405"/>
      <c r="T211" s="405"/>
      <c r="V211" s="424"/>
      <c r="W211" s="424"/>
      <c r="X211" s="424"/>
      <c r="Y211" s="424"/>
    </row>
    <row r="212" spans="1:25" ht="15" customHeight="1" outlineLevel="1" x14ac:dyDescent="0.25">
      <c r="A212" s="53" t="s">
        <v>66</v>
      </c>
      <c r="B212" s="279" t="s">
        <v>218</v>
      </c>
      <c r="C212" s="384" t="e">
        <f>-VLOOKUP($A212,#REF!,MATCH($A$4,#REF!,0),0)</f>
        <v>#REF!</v>
      </c>
      <c r="D212" s="384" t="e">
        <f>-VLOOKUP($A212,#REF!,MATCH($A$4,#REF!,0)+1,0)</f>
        <v>#REF!</v>
      </c>
      <c r="E212" s="384">
        <f>-VLOOKUP($A212,'S_CONT_OS (MYFR)-dont use'!$1:$1048576,MATCH($A$4,'S_CONT_OS (MYFR)-dont use'!$7:$7,0),0)</f>
        <v>0</v>
      </c>
      <c r="F212" s="384" t="e">
        <f>-VLOOKUP($A212,#REF!,MATCH($A$4,#REF!,0)+1,0)</f>
        <v>#REF!</v>
      </c>
      <c r="G212" s="3"/>
      <c r="H212" s="97"/>
      <c r="I212" s="97"/>
      <c r="J212" s="97"/>
      <c r="K212" s="97"/>
      <c r="L212" s="4"/>
      <c r="M212" s="217"/>
      <c r="N212" s="245"/>
      <c r="O212" s="230" t="e">
        <f t="shared" si="56"/>
        <v>#REF!</v>
      </c>
      <c r="Q212" s="405"/>
      <c r="R212" s="405"/>
      <c r="S212" s="405"/>
      <c r="T212" s="405"/>
      <c r="V212" s="424"/>
      <c r="W212" s="424"/>
      <c r="X212" s="424"/>
      <c r="Y212" s="424"/>
    </row>
    <row r="213" spans="1:25" ht="15" customHeight="1" outlineLevel="1" x14ac:dyDescent="0.25">
      <c r="A213" s="53" t="s">
        <v>67</v>
      </c>
      <c r="B213" s="279" t="s">
        <v>39</v>
      </c>
      <c r="C213" s="384" t="e">
        <f>-VLOOKUP($A213,#REF!,MATCH($A$4,#REF!,0),0)</f>
        <v>#REF!</v>
      </c>
      <c r="D213" s="384" t="e">
        <f>-VLOOKUP($A213,#REF!,MATCH($A$4,#REF!,0)+1,0)</f>
        <v>#REF!</v>
      </c>
      <c r="E213" s="384">
        <f>-VLOOKUP($A213,'S_CONT_OS (MYFR)-dont use'!$1:$1048576,MATCH($A$4,'S_CONT_OS (MYFR)-dont use'!$7:$7,0),0)+X213</f>
        <v>110.89996171</v>
      </c>
      <c r="F213" s="384" t="e">
        <f>-VLOOKUP($A213,#REF!,MATCH($A$4,#REF!,0)+1,0)</f>
        <v>#REF!</v>
      </c>
      <c r="G213" s="3"/>
      <c r="H213" s="97"/>
      <c r="I213" s="97"/>
      <c r="J213" s="97"/>
      <c r="K213" s="97"/>
      <c r="L213" s="4"/>
      <c r="M213" s="217"/>
      <c r="N213" s="245"/>
      <c r="O213" s="230" t="e">
        <f t="shared" si="56"/>
        <v>#REF!</v>
      </c>
      <c r="Q213" s="410"/>
      <c r="R213" s="410"/>
      <c r="S213" s="410"/>
      <c r="T213" s="410"/>
      <c r="V213" s="430"/>
      <c r="W213" s="430"/>
      <c r="X213" s="430">
        <v>110.9</v>
      </c>
      <c r="Y213" s="430"/>
    </row>
    <row r="214" spans="1:25" ht="15" customHeight="1" x14ac:dyDescent="0.25">
      <c r="B214" s="282" t="s">
        <v>40</v>
      </c>
      <c r="C214" s="386" t="e">
        <f>SUM(C210:C213)</f>
        <v>#REF!</v>
      </c>
      <c r="D214" s="386" t="e">
        <f t="shared" ref="D214:F214" si="61">SUM(D210:D213)</f>
        <v>#REF!</v>
      </c>
      <c r="E214" s="386">
        <f t="shared" si="61"/>
        <v>110.89996171</v>
      </c>
      <c r="F214" s="386" t="e">
        <f t="shared" si="61"/>
        <v>#REF!</v>
      </c>
      <c r="G214" s="3"/>
      <c r="H214" s="24"/>
      <c r="I214" s="24"/>
      <c r="J214" s="24"/>
      <c r="K214" s="24"/>
      <c r="L214" s="4"/>
      <c r="M214" s="222"/>
      <c r="N214" s="245"/>
      <c r="O214" s="237" t="e">
        <f t="shared" si="56"/>
        <v>#REF!</v>
      </c>
      <c r="Q214" s="405"/>
      <c r="R214" s="405"/>
      <c r="S214" s="405"/>
      <c r="T214" s="405"/>
      <c r="V214" s="424"/>
      <c r="W214" s="424"/>
      <c r="X214" s="424"/>
      <c r="Y214" s="424"/>
    </row>
    <row r="215" spans="1:25" ht="15.75" customHeight="1" thickBot="1" x14ac:dyDescent="0.3">
      <c r="A215" s="53" t="s">
        <v>69</v>
      </c>
      <c r="B215" s="276" t="s">
        <v>41</v>
      </c>
      <c r="C215" s="277" t="e">
        <f>C207+C214</f>
        <v>#REF!</v>
      </c>
      <c r="D215" s="277" t="e">
        <f t="shared" ref="D215:F215" si="62">D207+D214</f>
        <v>#REF!</v>
      </c>
      <c r="E215" s="277">
        <f t="shared" si="62"/>
        <v>15.057849370000255</v>
      </c>
      <c r="F215" s="277" t="e">
        <f t="shared" si="62"/>
        <v>#REF!</v>
      </c>
      <c r="G215" s="3"/>
      <c r="H215" s="137" t="e">
        <f>-VLOOKUP($A215,#REF!,MATCH($A$4,#REF!,0),0)-C215</f>
        <v>#REF!</v>
      </c>
      <c r="I215" s="137" t="e">
        <f>-VLOOKUP($A215,#REF!,MATCH($A$4,#REF!,0)+1,0)-D215</f>
        <v>#REF!</v>
      </c>
      <c r="J215" s="137" t="e">
        <f>-VLOOKUP($A215,#REF!,MATCH($A$4,#REF!,0),0)-E215</f>
        <v>#REF!</v>
      </c>
      <c r="K215" s="137" t="e">
        <f>-VLOOKUP($A215,#REF!,MATCH($A$4,#REF!,0)+1,0)-F215</f>
        <v>#REF!</v>
      </c>
      <c r="L215" s="4"/>
      <c r="M215" s="246"/>
      <c r="N215" s="245"/>
      <c r="O215" s="243" t="e">
        <f t="shared" si="56"/>
        <v>#REF!</v>
      </c>
      <c r="Q215" s="405"/>
      <c r="R215" s="405"/>
      <c r="S215" s="405"/>
      <c r="T215" s="405"/>
      <c r="V215" s="424"/>
      <c r="W215" s="424"/>
      <c r="X215" s="424"/>
      <c r="Y215" s="424"/>
    </row>
    <row r="216" spans="1:25" ht="18" customHeight="1" collapsed="1" x14ac:dyDescent="0.25">
      <c r="B216" s="273" t="s">
        <v>2</v>
      </c>
      <c r="C216" s="273" t="s">
        <v>2</v>
      </c>
      <c r="D216" s="273" t="s">
        <v>2</v>
      </c>
      <c r="E216" s="273" t="s">
        <v>2</v>
      </c>
      <c r="F216" s="273" t="s">
        <v>2</v>
      </c>
      <c r="G216" s="3"/>
      <c r="H216" s="97"/>
      <c r="I216" s="97"/>
      <c r="J216" s="97"/>
      <c r="K216" s="97"/>
      <c r="L216" s="4"/>
      <c r="M216" s="225"/>
      <c r="N216" s="245"/>
      <c r="O216" s="230"/>
      <c r="Q216" s="405"/>
      <c r="R216" s="405"/>
      <c r="S216" s="405"/>
      <c r="T216" s="405"/>
      <c r="V216" s="424"/>
      <c r="W216" s="424"/>
      <c r="X216" s="424"/>
      <c r="Y216" s="424"/>
    </row>
    <row r="217" spans="1:25" x14ac:dyDescent="0.25">
      <c r="B217" s="273" t="s">
        <v>219</v>
      </c>
      <c r="C217" s="384" t="s">
        <v>2</v>
      </c>
      <c r="D217" s="384" t="s">
        <v>2</v>
      </c>
      <c r="E217" s="384" t="s">
        <v>2</v>
      </c>
      <c r="F217" s="384" t="s">
        <v>2</v>
      </c>
      <c r="G217" s="3"/>
      <c r="H217" s="67"/>
      <c r="I217" s="67"/>
      <c r="J217" s="67"/>
      <c r="K217" s="67"/>
      <c r="L217" s="4"/>
      <c r="M217" s="225"/>
      <c r="N217" s="245"/>
      <c r="O217" s="230"/>
      <c r="Q217" s="405"/>
      <c r="R217" s="405"/>
      <c r="S217" s="405"/>
      <c r="T217" s="405"/>
      <c r="V217" s="424"/>
      <c r="W217" s="424"/>
      <c r="X217" s="424"/>
      <c r="Y217" s="424"/>
    </row>
    <row r="218" spans="1:25" x14ac:dyDescent="0.25">
      <c r="A218" s="53" t="s">
        <v>101</v>
      </c>
      <c r="B218" s="278" t="s">
        <v>75</v>
      </c>
      <c r="C218" s="384" t="e">
        <f>VLOOKUP($A218,#REF!,MATCH($A$4,#REF!,0),0)</f>
        <v>#REF!</v>
      </c>
      <c r="D218" s="384" t="e">
        <f>VLOOKUP($A218,#REF!,MATCH($A$4,#REF!,0)+1,0)</f>
        <v>#REF!</v>
      </c>
      <c r="E218" s="384" t="e">
        <f>VLOOKUP($A218,#REF!,MATCH($A$4,#REF!,0),0)</f>
        <v>#REF!</v>
      </c>
      <c r="F218" s="384" t="e">
        <f>VLOOKUP($A218,#REF!,MATCH($A$4,#REF!,0)+1,0)</f>
        <v>#REF!</v>
      </c>
      <c r="G218" s="3"/>
      <c r="H218" s="67"/>
      <c r="I218" s="67"/>
      <c r="J218" s="67"/>
      <c r="K218" s="67"/>
      <c r="L218" s="4"/>
      <c r="M218" s="225"/>
      <c r="N218" s="218"/>
      <c r="O218" s="230"/>
      <c r="Q218" s="405"/>
      <c r="R218" s="405"/>
      <c r="S218" s="405"/>
      <c r="T218" s="405"/>
      <c r="V218" s="424"/>
      <c r="W218" s="424"/>
      <c r="X218" s="424"/>
      <c r="Y218" s="424"/>
    </row>
    <row r="219" spans="1:25" x14ac:dyDescent="0.25">
      <c r="A219" s="53" t="s">
        <v>102</v>
      </c>
      <c r="B219" s="278" t="s">
        <v>76</v>
      </c>
      <c r="C219" s="384" t="e">
        <f>VLOOKUP($A219,#REF!,MATCH($A$4,#REF!,0),0)</f>
        <v>#REF!</v>
      </c>
      <c r="D219" s="384" t="e">
        <f>VLOOKUP($A219,#REF!,MATCH($A$4,#REF!,0)+1,0)</f>
        <v>#REF!</v>
      </c>
      <c r="E219" s="384" t="e">
        <f>VLOOKUP($A219,#REF!,MATCH($A$4,#REF!,0),0)</f>
        <v>#REF!</v>
      </c>
      <c r="F219" s="384" t="e">
        <f>VLOOKUP($A219,#REF!,MATCH($A$4,#REF!,0)+1,0)</f>
        <v>#REF!</v>
      </c>
      <c r="G219" s="3"/>
      <c r="H219" s="67"/>
      <c r="I219" s="67"/>
      <c r="J219" s="67"/>
      <c r="K219" s="67"/>
      <c r="L219" s="4"/>
      <c r="M219" s="225"/>
      <c r="N219" s="218"/>
      <c r="O219" s="230"/>
      <c r="Q219" s="405"/>
      <c r="R219" s="405"/>
      <c r="S219" s="405"/>
      <c r="T219" s="405"/>
      <c r="V219" s="424"/>
      <c r="W219" s="424"/>
      <c r="X219" s="424"/>
      <c r="Y219" s="424"/>
    </row>
    <row r="220" spans="1:25" ht="15" customHeight="1" outlineLevel="1" x14ac:dyDescent="0.25">
      <c r="A220" s="53" t="s">
        <v>103</v>
      </c>
      <c r="B220" s="278" t="s">
        <v>77</v>
      </c>
      <c r="C220" s="384" t="e">
        <f>VLOOKUP($A220,#REF!,MATCH($A$4,#REF!,0),0)</f>
        <v>#REF!</v>
      </c>
      <c r="D220" s="384" t="e">
        <f>VLOOKUP($A220,#REF!,MATCH($A$4,#REF!,0)+1,0)</f>
        <v>#REF!</v>
      </c>
      <c r="E220" s="384" t="e">
        <f>VLOOKUP($A220,#REF!,MATCH($A$4,#REF!,0),0)</f>
        <v>#REF!</v>
      </c>
      <c r="F220" s="384" t="e">
        <f>VLOOKUP($A220,#REF!,MATCH($A$4,#REF!,0)+1,0)</f>
        <v>#REF!</v>
      </c>
      <c r="G220" s="3"/>
      <c r="H220" s="67"/>
      <c r="I220" s="67"/>
      <c r="J220" s="67"/>
      <c r="K220" s="67"/>
      <c r="L220" s="4"/>
      <c r="M220" s="225"/>
      <c r="N220" s="218"/>
      <c r="O220" s="230"/>
      <c r="Q220" s="405"/>
      <c r="R220" s="405"/>
      <c r="S220" s="405"/>
      <c r="T220" s="405"/>
      <c r="V220" s="424"/>
      <c r="W220" s="424"/>
      <c r="X220" s="424"/>
      <c r="Y220" s="424"/>
    </row>
    <row r="221" spans="1:25" ht="15" customHeight="1" outlineLevel="1" x14ac:dyDescent="0.25">
      <c r="A221" s="53" t="s">
        <v>115</v>
      </c>
      <c r="B221" s="278" t="s">
        <v>39</v>
      </c>
      <c r="C221" s="384" t="e">
        <f>VLOOKUP($A221,#REF!,MATCH($A$4,#REF!,0),0)</f>
        <v>#REF!</v>
      </c>
      <c r="D221" s="384" t="e">
        <f>VLOOKUP($A221,#REF!,MATCH($A$4,#REF!,0)+1,0)</f>
        <v>#REF!</v>
      </c>
      <c r="E221" s="384" t="e">
        <f>VLOOKUP($A221,#REF!,MATCH($A$4,#REF!,0),0)</f>
        <v>#REF!</v>
      </c>
      <c r="F221" s="384" t="e">
        <f>VLOOKUP($A221,#REF!,MATCH($A$4,#REF!,0)+1,0)</f>
        <v>#REF!</v>
      </c>
      <c r="G221" s="3"/>
      <c r="H221" s="67"/>
      <c r="I221" s="67"/>
      <c r="J221" s="67"/>
      <c r="K221" s="67"/>
      <c r="L221" s="4"/>
      <c r="M221" s="225"/>
      <c r="N221" s="218"/>
      <c r="O221" s="230"/>
      <c r="Q221" s="405"/>
      <c r="R221" s="405"/>
      <c r="S221" s="405"/>
      <c r="T221" s="405"/>
      <c r="V221" s="424"/>
      <c r="W221" s="424"/>
      <c r="X221" s="424"/>
      <c r="Y221" s="424"/>
    </row>
    <row r="222" spans="1:25" ht="15" customHeight="1" outlineLevel="1" x14ac:dyDescent="0.25">
      <c r="A222" s="53" t="s">
        <v>111</v>
      </c>
      <c r="B222" s="278" t="s">
        <v>83</v>
      </c>
      <c r="C222" s="384" t="e">
        <f>VLOOKUP($A222,#REF!,MATCH($A$4,#REF!,0),0)</f>
        <v>#REF!</v>
      </c>
      <c r="D222" s="384" t="e">
        <f>VLOOKUP($A222,#REF!,MATCH($A$4,#REF!,0)+1,0)</f>
        <v>#REF!</v>
      </c>
      <c r="E222" s="384" t="e">
        <f>VLOOKUP($A222,#REF!,MATCH($A$4,#REF!,0),0)</f>
        <v>#REF!</v>
      </c>
      <c r="F222" s="384" t="e">
        <f>VLOOKUP($A222,#REF!,MATCH($A$4,#REF!,0)+1,0)</f>
        <v>#REF!</v>
      </c>
      <c r="G222" s="3"/>
      <c r="H222" s="67"/>
      <c r="I222" s="67"/>
      <c r="J222" s="67"/>
      <c r="K222" s="67"/>
      <c r="L222" s="4"/>
      <c r="M222" s="225"/>
      <c r="N222" s="218"/>
      <c r="O222" s="230"/>
      <c r="Q222" s="405"/>
      <c r="R222" s="405"/>
      <c r="S222" s="405"/>
      <c r="T222" s="405"/>
      <c r="V222" s="424"/>
      <c r="W222" s="424"/>
      <c r="X222" s="424"/>
      <c r="Y222" s="424"/>
    </row>
    <row r="223" spans="1:25" ht="15" customHeight="1" outlineLevel="1" x14ac:dyDescent="0.25">
      <c r="A223" s="53" t="s">
        <v>114</v>
      </c>
      <c r="B223" s="278" t="s">
        <v>86</v>
      </c>
      <c r="C223" s="384" t="e">
        <f>VLOOKUP($A223,#REF!,MATCH($A$4,#REF!,0),0)</f>
        <v>#REF!</v>
      </c>
      <c r="D223" s="384" t="e">
        <f>VLOOKUP($A223,#REF!,MATCH($A$4,#REF!,0)+1,0)</f>
        <v>#REF!</v>
      </c>
      <c r="E223" s="384" t="e">
        <f>VLOOKUP($A223,#REF!,MATCH($A$4,#REF!,0),0)</f>
        <v>#REF!</v>
      </c>
      <c r="F223" s="384" t="e">
        <f>VLOOKUP($A223,#REF!,MATCH($A$4,#REF!,0)+1,0)</f>
        <v>#REF!</v>
      </c>
      <c r="G223" s="3"/>
      <c r="H223" s="67"/>
      <c r="I223" s="67"/>
      <c r="J223" s="67"/>
      <c r="K223" s="67"/>
      <c r="L223" s="4"/>
      <c r="M223" s="225"/>
      <c r="N223" s="218"/>
      <c r="O223" s="230"/>
      <c r="Q223" s="405"/>
      <c r="R223" s="405"/>
      <c r="S223" s="405"/>
      <c r="T223" s="405"/>
      <c r="V223" s="424"/>
      <c r="W223" s="424"/>
      <c r="X223" s="424"/>
      <c r="Y223" s="424"/>
    </row>
    <row r="224" spans="1:25" ht="25.5" customHeight="1" outlineLevel="1" x14ac:dyDescent="0.25">
      <c r="A224" s="53" t="s">
        <v>110</v>
      </c>
      <c r="B224" s="279" t="s">
        <v>82</v>
      </c>
      <c r="C224" s="384" t="e">
        <f>VLOOKUP($A224,#REF!,MATCH($A$4,#REF!,0),0)</f>
        <v>#REF!</v>
      </c>
      <c r="D224" s="384" t="e">
        <f>VLOOKUP($A224,#REF!,MATCH($A$4,#REF!,0)+1,0)</f>
        <v>#REF!</v>
      </c>
      <c r="E224" s="384" t="e">
        <f>VLOOKUP($A224,#REF!,MATCH($A$4,#REF!,0),0)</f>
        <v>#REF!</v>
      </c>
      <c r="F224" s="384" t="e">
        <f>VLOOKUP($A224,#REF!,MATCH($A$4,#REF!,0)+1,0)</f>
        <v>#REF!</v>
      </c>
      <c r="G224" s="3"/>
      <c r="H224" s="67"/>
      <c r="I224" s="67"/>
      <c r="J224" s="67"/>
      <c r="K224" s="67"/>
      <c r="L224" s="4"/>
      <c r="M224" s="225"/>
      <c r="N224" s="218"/>
      <c r="O224" s="230"/>
      <c r="Q224" s="405"/>
      <c r="R224" s="405"/>
      <c r="S224" s="405"/>
      <c r="T224" s="405"/>
      <c r="V224" s="424"/>
      <c r="W224" s="424"/>
      <c r="X224" s="424"/>
      <c r="Y224" s="424"/>
    </row>
    <row r="225" spans="1:25" x14ac:dyDescent="0.25">
      <c r="A225" s="53" t="s">
        <v>117</v>
      </c>
      <c r="B225" s="274" t="s">
        <v>220</v>
      </c>
      <c r="C225" s="386" t="e">
        <f>SUM(C218:C224)</f>
        <v>#REF!</v>
      </c>
      <c r="D225" s="386" t="e">
        <f t="shared" ref="D225:F225" si="63">SUM(D218:D224)</f>
        <v>#REF!</v>
      </c>
      <c r="E225" s="386" t="e">
        <f t="shared" si="63"/>
        <v>#REF!</v>
      </c>
      <c r="F225" s="386" t="e">
        <f t="shared" si="63"/>
        <v>#REF!</v>
      </c>
      <c r="G225" s="3"/>
      <c r="H225" s="136" t="e">
        <f>VLOOKUP($A225,#REF!,MATCH($A$4,#REF!,0),0)-C225</f>
        <v>#REF!</v>
      </c>
      <c r="I225" s="136" t="e">
        <f>VLOOKUP($A225,#REF!,MATCH($A$4,#REF!,0)+1,0)-D225</f>
        <v>#REF!</v>
      </c>
      <c r="J225" s="136" t="e">
        <f>VLOOKUP($A225,#REF!,MATCH($A$4,#REF!,0),0)-E225</f>
        <v>#REF!</v>
      </c>
      <c r="K225" s="136" t="e">
        <f>VLOOKUP($A225,#REF!,MATCH($A$4,#REF!,0)+1,0)-F225</f>
        <v>#REF!</v>
      </c>
      <c r="L225" s="4"/>
      <c r="M225" s="222"/>
      <c r="N225" s="218"/>
      <c r="O225" s="237"/>
      <c r="Q225" s="405"/>
      <c r="R225" s="405"/>
      <c r="S225" s="405"/>
      <c r="T225" s="405"/>
      <c r="V225" s="424"/>
      <c r="W225" s="424"/>
      <c r="X225" s="424"/>
      <c r="Y225" s="424"/>
    </row>
    <row r="226" spans="1:25" ht="6" customHeight="1" x14ac:dyDescent="0.25">
      <c r="B226" s="278" t="s">
        <v>2</v>
      </c>
      <c r="C226" s="278" t="s">
        <v>2</v>
      </c>
      <c r="D226" s="278" t="s">
        <v>2</v>
      </c>
      <c r="E226" s="278" t="s">
        <v>2</v>
      </c>
      <c r="F226" s="278" t="s">
        <v>2</v>
      </c>
      <c r="G226" s="3"/>
      <c r="H226" s="67"/>
      <c r="I226" s="67"/>
      <c r="J226" s="67"/>
      <c r="K226" s="67"/>
      <c r="L226" s="4"/>
      <c r="M226" s="225"/>
      <c r="N226" s="218"/>
      <c r="O226" s="230"/>
      <c r="Q226" s="405"/>
      <c r="R226" s="405"/>
      <c r="S226" s="405"/>
      <c r="T226" s="405"/>
      <c r="V226" s="424"/>
      <c r="W226" s="424"/>
      <c r="X226" s="424"/>
      <c r="Y226" s="424"/>
    </row>
    <row r="227" spans="1:25" x14ac:dyDescent="0.25">
      <c r="B227" s="273" t="s">
        <v>221</v>
      </c>
      <c r="C227" s="384" t="s">
        <v>2</v>
      </c>
      <c r="D227" s="384" t="s">
        <v>2</v>
      </c>
      <c r="E227" s="384" t="s">
        <v>2</v>
      </c>
      <c r="F227" s="384" t="s">
        <v>2</v>
      </c>
      <c r="G227" s="3"/>
      <c r="H227" s="77"/>
      <c r="I227" s="77"/>
      <c r="J227" s="77"/>
      <c r="K227" s="77"/>
      <c r="L227" s="4"/>
      <c r="M227" s="225"/>
      <c r="N227" s="218"/>
      <c r="O227" s="230"/>
      <c r="Q227" s="405"/>
      <c r="R227" s="405"/>
      <c r="S227" s="405"/>
      <c r="T227" s="405"/>
      <c r="V227" s="424"/>
      <c r="W227" s="424"/>
      <c r="X227" s="424"/>
      <c r="Y227" s="424"/>
    </row>
    <row r="228" spans="1:25" x14ac:dyDescent="0.25">
      <c r="A228" s="53" t="s">
        <v>118</v>
      </c>
      <c r="B228" s="278" t="s">
        <v>90</v>
      </c>
      <c r="C228" s="384" t="e">
        <f>-VLOOKUP($A228,#REF!,MATCH($A$4,#REF!,0),0)</f>
        <v>#REF!</v>
      </c>
      <c r="D228" s="384" t="e">
        <f>-VLOOKUP($A228,#REF!,MATCH($A$4,#REF!,0)+1,0)</f>
        <v>#REF!</v>
      </c>
      <c r="E228" s="384" t="e">
        <f>-VLOOKUP($A228,#REF!,MATCH($A$4,#REF!,0),0)</f>
        <v>#REF!</v>
      </c>
      <c r="F228" s="384" t="e">
        <f>-VLOOKUP($A228,#REF!,MATCH($A$4,#REF!,0)+1,0)</f>
        <v>#REF!</v>
      </c>
      <c r="G228" s="3"/>
      <c r="H228" s="77"/>
      <c r="I228" s="77"/>
      <c r="J228" s="77"/>
      <c r="K228" s="77"/>
      <c r="L228" s="4"/>
      <c r="M228" s="225"/>
      <c r="N228" s="218"/>
      <c r="O228" s="230"/>
      <c r="Q228" s="405"/>
      <c r="R228" s="405"/>
      <c r="S228" s="405"/>
      <c r="T228" s="405"/>
      <c r="V228" s="424"/>
      <c r="W228" s="424"/>
      <c r="X228" s="424"/>
      <c r="Y228" s="424"/>
    </row>
    <row r="229" spans="1:25" ht="15" customHeight="1" outlineLevel="1" x14ac:dyDescent="0.25">
      <c r="A229" s="53" t="s">
        <v>119</v>
      </c>
      <c r="B229" s="278" t="s">
        <v>91</v>
      </c>
      <c r="C229" s="384" t="e">
        <f>-VLOOKUP($A229,#REF!,MATCH($A$4,#REF!,0),0)</f>
        <v>#REF!</v>
      </c>
      <c r="D229" s="384" t="e">
        <f>-VLOOKUP($A229,#REF!,MATCH($A$4,#REF!,0)+1,0)</f>
        <v>#REF!</v>
      </c>
      <c r="E229" s="384" t="e">
        <f>-VLOOKUP($A229,#REF!,MATCH($A$4,#REF!,0),0)</f>
        <v>#REF!</v>
      </c>
      <c r="F229" s="384" t="e">
        <f>-VLOOKUP($A229,#REF!,MATCH($A$4,#REF!,0)+1,0)</f>
        <v>#REF!</v>
      </c>
      <c r="G229" s="3"/>
      <c r="H229" s="77"/>
      <c r="I229" s="77"/>
      <c r="J229" s="77"/>
      <c r="K229" s="77"/>
      <c r="L229" s="4"/>
      <c r="M229" s="225"/>
      <c r="N229" s="218"/>
      <c r="O229" s="230"/>
      <c r="Q229" s="405"/>
      <c r="R229" s="405"/>
      <c r="S229" s="405"/>
      <c r="T229" s="405"/>
      <c r="V229" s="424"/>
      <c r="W229" s="424"/>
      <c r="X229" s="424"/>
      <c r="Y229" s="424"/>
    </row>
    <row r="230" spans="1:25" ht="15" customHeight="1" outlineLevel="1" x14ac:dyDescent="0.25">
      <c r="A230" s="53" t="s">
        <v>120</v>
      </c>
      <c r="B230" s="278" t="s">
        <v>92</v>
      </c>
      <c r="C230" s="384" t="e">
        <f>-VLOOKUP($A230,#REF!,MATCH($A$4,#REF!,0),0)</f>
        <v>#REF!</v>
      </c>
      <c r="D230" s="384" t="e">
        <f>-VLOOKUP($A230,#REF!,MATCH($A$4,#REF!,0)+1,0)</f>
        <v>#REF!</v>
      </c>
      <c r="E230" s="384" t="e">
        <f>-VLOOKUP($A230,#REF!,MATCH($A$4,#REF!,0),0)</f>
        <v>#REF!</v>
      </c>
      <c r="F230" s="384" t="e">
        <f>-VLOOKUP($A230,#REF!,MATCH($A$4,#REF!,0)+1,0)</f>
        <v>#REF!</v>
      </c>
      <c r="G230" s="3"/>
      <c r="H230" s="77"/>
      <c r="I230" s="77"/>
      <c r="J230" s="77"/>
      <c r="K230" s="77"/>
      <c r="L230" s="4"/>
      <c r="M230" s="225"/>
      <c r="N230" s="218"/>
      <c r="O230" s="230"/>
      <c r="Q230" s="405"/>
      <c r="R230" s="405"/>
      <c r="S230" s="405"/>
      <c r="T230" s="405"/>
      <c r="V230" s="424"/>
      <c r="W230" s="424"/>
      <c r="X230" s="424"/>
      <c r="Y230" s="424"/>
    </row>
    <row r="231" spans="1:25" ht="15" customHeight="1" outlineLevel="1" x14ac:dyDescent="0.25">
      <c r="A231" s="53" t="s">
        <v>121</v>
      </c>
      <c r="B231" s="278" t="s">
        <v>39</v>
      </c>
      <c r="C231" s="384" t="e">
        <f>-VLOOKUP($A231,#REF!,MATCH($A$4,#REF!,0),0)</f>
        <v>#REF!</v>
      </c>
      <c r="D231" s="384" t="e">
        <f>-VLOOKUP($A231,#REF!,MATCH($A$4,#REF!,0)+1,0)</f>
        <v>#REF!</v>
      </c>
      <c r="E231" s="384" t="e">
        <f>-VLOOKUP($A231,#REF!,MATCH($A$4,#REF!,0),0)</f>
        <v>#REF!</v>
      </c>
      <c r="F231" s="384" t="e">
        <f>-VLOOKUP($A231,#REF!,MATCH($A$4,#REF!,0)+1,0)</f>
        <v>#REF!</v>
      </c>
      <c r="G231" s="3"/>
      <c r="H231" s="77"/>
      <c r="I231" s="77"/>
      <c r="J231" s="77"/>
      <c r="K231" s="77"/>
      <c r="L231" s="4"/>
      <c r="M231" s="225"/>
      <c r="N231" s="218"/>
      <c r="O231" s="230"/>
      <c r="Q231" s="405"/>
      <c r="R231" s="405"/>
      <c r="S231" s="405"/>
      <c r="T231" s="405"/>
      <c r="V231" s="424"/>
      <c r="W231" s="424"/>
      <c r="X231" s="424"/>
      <c r="Y231" s="424"/>
    </row>
    <row r="232" spans="1:25" x14ac:dyDescent="0.25">
      <c r="A232" s="53" t="s">
        <v>122</v>
      </c>
      <c r="B232" s="274" t="s">
        <v>222</v>
      </c>
      <c r="C232" s="386" t="e">
        <f>SUM(C228:C231)</f>
        <v>#REF!</v>
      </c>
      <c r="D232" s="386" t="e">
        <f t="shared" ref="D232:F232" si="64">SUM(D228:D231)</f>
        <v>#REF!</v>
      </c>
      <c r="E232" s="386" t="e">
        <f t="shared" si="64"/>
        <v>#REF!</v>
      </c>
      <c r="F232" s="386" t="e">
        <f t="shared" si="64"/>
        <v>#REF!</v>
      </c>
      <c r="G232" s="3"/>
      <c r="H232" s="136" t="e">
        <f>-VLOOKUP($A232,#REF!,MATCH($A$4,#REF!,0),0)-C232</f>
        <v>#REF!</v>
      </c>
      <c r="I232" s="136" t="e">
        <f>-VLOOKUP($A232,#REF!,MATCH($A$4,#REF!,0)+1,0)-D232</f>
        <v>#REF!</v>
      </c>
      <c r="J232" s="136" t="e">
        <f>-VLOOKUP($A232,#REF!,MATCH($A$4,#REF!,0),0)-E232</f>
        <v>#REF!</v>
      </c>
      <c r="K232" s="136" t="e">
        <f>-VLOOKUP($A232,#REF!,MATCH($A$4,#REF!,0)+1,0)-F232</f>
        <v>#REF!</v>
      </c>
      <c r="L232" s="4"/>
      <c r="M232" s="222"/>
      <c r="N232" s="218"/>
      <c r="O232" s="236"/>
      <c r="Q232" s="405"/>
      <c r="R232" s="405"/>
      <c r="S232" s="405"/>
      <c r="T232" s="405"/>
      <c r="V232" s="424"/>
      <c r="W232" s="424"/>
      <c r="X232" s="424"/>
      <c r="Y232" s="424"/>
    </row>
    <row r="233" spans="1:25" ht="15.75" thickBot="1" x14ac:dyDescent="0.3">
      <c r="A233" s="53" t="s">
        <v>123</v>
      </c>
      <c r="B233" s="276" t="s">
        <v>94</v>
      </c>
      <c r="C233" s="288" t="e">
        <f>C225-C232</f>
        <v>#REF!</v>
      </c>
      <c r="D233" s="288" t="e">
        <f t="shared" ref="D233:F233" si="65">D225-D232</f>
        <v>#REF!</v>
      </c>
      <c r="E233" s="288" t="e">
        <f t="shared" si="65"/>
        <v>#REF!</v>
      </c>
      <c r="F233" s="288" t="e">
        <f t="shared" si="65"/>
        <v>#REF!</v>
      </c>
      <c r="G233" s="3"/>
      <c r="H233" s="137" t="e">
        <f>VLOOKUP($A233,#REF!,MATCH($A$4,#REF!,0),0)-C233</f>
        <v>#REF!</v>
      </c>
      <c r="I233" s="137" t="e">
        <f>VLOOKUP($A233,#REF!,MATCH($A$4,#REF!,0)+1,0)-D233</f>
        <v>#REF!</v>
      </c>
      <c r="J233" s="137" t="e">
        <f>VLOOKUP($A233,#REF!,MATCH($A$4,#REF!,0),0)-E233</f>
        <v>#REF!</v>
      </c>
      <c r="K233" s="137" t="e">
        <f>VLOOKUP($A233,#REF!,MATCH($A$4,#REF!,0)+1,0)-F233</f>
        <v>#REF!</v>
      </c>
      <c r="L233" s="4"/>
      <c r="M233" s="246"/>
      <c r="N233" s="218"/>
      <c r="O233" s="243"/>
      <c r="Q233" s="405"/>
      <c r="R233" s="405"/>
      <c r="S233" s="405"/>
      <c r="T233" s="405"/>
      <c r="V233" s="424"/>
      <c r="W233" s="424"/>
      <c r="X233" s="424"/>
      <c r="Y233" s="424"/>
    </row>
    <row r="234" spans="1:25" x14ac:dyDescent="0.25">
      <c r="B234" s="260" t="s">
        <v>279</v>
      </c>
      <c r="C234" s="3"/>
      <c r="D234" s="3"/>
      <c r="E234" s="3"/>
      <c r="F234" s="3"/>
      <c r="G234" s="3"/>
    </row>
    <row r="235" spans="1:25" x14ac:dyDescent="0.25">
      <c r="B235" s="3"/>
      <c r="C235" s="3"/>
      <c r="D235" s="3"/>
      <c r="E235" s="3"/>
      <c r="F235" s="3"/>
      <c r="G235" s="3"/>
    </row>
    <row r="236" spans="1:25" x14ac:dyDescent="0.25">
      <c r="B236" s="3"/>
      <c r="C236" s="3"/>
      <c r="D236" s="3"/>
      <c r="E236" s="3"/>
      <c r="F236" s="3"/>
      <c r="G236" s="3"/>
    </row>
    <row r="237" spans="1:25" x14ac:dyDescent="0.25">
      <c r="B237" s="554" t="s">
        <v>42</v>
      </c>
      <c r="C237" s="554"/>
      <c r="D237" s="554"/>
      <c r="E237" s="554"/>
      <c r="F237" s="554"/>
      <c r="G237" s="3"/>
    </row>
    <row r="238" spans="1:25" x14ac:dyDescent="0.25">
      <c r="B238" s="9" t="s">
        <v>43</v>
      </c>
      <c r="C238" s="9"/>
      <c r="D238" s="9"/>
      <c r="E238" s="9"/>
      <c r="F238" s="9"/>
      <c r="G238" s="3"/>
    </row>
    <row r="239" spans="1:25" x14ac:dyDescent="0.25">
      <c r="B239" s="141"/>
      <c r="C239" s="141"/>
      <c r="D239" s="141"/>
      <c r="E239" s="141"/>
      <c r="F239" s="141"/>
      <c r="G239" s="3"/>
    </row>
    <row r="240" spans="1:25" x14ac:dyDescent="0.25">
      <c r="B240" s="3"/>
      <c r="C240" s="3"/>
      <c r="D240" s="3"/>
      <c r="E240" s="3"/>
      <c r="F240" s="3"/>
      <c r="G240" s="3"/>
    </row>
    <row r="241" spans="1:19" x14ac:dyDescent="0.25">
      <c r="B241" s="3"/>
      <c r="C241" s="3"/>
      <c r="D241" s="3"/>
      <c r="E241" s="3"/>
      <c r="F241" s="3"/>
      <c r="G241" s="3"/>
    </row>
    <row r="242" spans="1:19" ht="15" customHeight="1" x14ac:dyDescent="0.25">
      <c r="B242" s="3"/>
      <c r="C242" s="3"/>
      <c r="D242" s="3"/>
      <c r="E242" s="3"/>
      <c r="F242" s="3"/>
      <c r="G242" s="7" t="s">
        <v>104</v>
      </c>
      <c r="H242" s="4"/>
      <c r="I242" s="4"/>
      <c r="K242" s="581" t="s">
        <v>312</v>
      </c>
      <c r="L242" s="581"/>
      <c r="M242" s="581"/>
      <c r="N242" s="582"/>
      <c r="P242" s="594" t="s">
        <v>313</v>
      </c>
      <c r="Q242" s="595"/>
      <c r="R242" s="595"/>
      <c r="S242" s="596"/>
    </row>
    <row r="243" spans="1:19" ht="15" customHeight="1" x14ac:dyDescent="0.25">
      <c r="B243" s="124" t="s">
        <v>252</v>
      </c>
      <c r="C243" s="3"/>
      <c r="D243" s="3"/>
      <c r="E243" s="3"/>
      <c r="F243" s="3"/>
      <c r="G243" s="7" t="s">
        <v>286</v>
      </c>
      <c r="H243" s="4"/>
      <c r="I243" s="9" t="s">
        <v>107</v>
      </c>
      <c r="K243" s="414" t="s">
        <v>330</v>
      </c>
      <c r="L243" s="414" t="s">
        <v>330</v>
      </c>
      <c r="M243" s="414" t="s">
        <v>333</v>
      </c>
      <c r="N243" s="406"/>
      <c r="P243" s="434" t="s">
        <v>330</v>
      </c>
      <c r="Q243" s="434" t="s">
        <v>330</v>
      </c>
      <c r="R243" s="434" t="s">
        <v>333</v>
      </c>
      <c r="S243" s="427"/>
    </row>
    <row r="244" spans="1:19" x14ac:dyDescent="0.25">
      <c r="B244" s="3"/>
      <c r="C244" s="3"/>
      <c r="D244" s="3"/>
      <c r="E244" s="3"/>
      <c r="F244" s="3"/>
      <c r="G244" s="127"/>
      <c r="H244" s="4"/>
      <c r="I244" s="171" t="s">
        <v>1</v>
      </c>
      <c r="K244" s="411" t="s">
        <v>296</v>
      </c>
      <c r="L244" s="411" t="s">
        <v>297</v>
      </c>
      <c r="M244" s="411" t="s">
        <v>296</v>
      </c>
      <c r="N244" s="412"/>
      <c r="P244" s="431" t="s">
        <v>296</v>
      </c>
      <c r="Q244" s="431" t="s">
        <v>297</v>
      </c>
      <c r="R244" s="431" t="s">
        <v>296</v>
      </c>
      <c r="S244" s="432"/>
    </row>
    <row r="245" spans="1:19" ht="15" customHeight="1" x14ac:dyDescent="0.25">
      <c r="B245" s="212" t="s">
        <v>2</v>
      </c>
      <c r="C245" s="173" t="s">
        <v>330</v>
      </c>
      <c r="D245" s="173" t="s">
        <v>330</v>
      </c>
      <c r="E245" s="173" t="s">
        <v>333</v>
      </c>
      <c r="F245" s="3"/>
      <c r="G245" s="162" t="s">
        <v>285</v>
      </c>
      <c r="H245" s="4"/>
      <c r="I245" s="163" t="s">
        <v>285</v>
      </c>
      <c r="K245" s="560" t="s">
        <v>299</v>
      </c>
      <c r="L245" s="561"/>
      <c r="M245" s="561"/>
      <c r="N245" s="562"/>
      <c r="P245" s="572" t="s">
        <v>299</v>
      </c>
      <c r="Q245" s="573"/>
      <c r="R245" s="573"/>
      <c r="S245" s="574"/>
    </row>
    <row r="246" spans="1:19" ht="15" customHeight="1" x14ac:dyDescent="0.25">
      <c r="A246" s="161" t="s">
        <v>269</v>
      </c>
      <c r="B246" s="212" t="s">
        <v>223</v>
      </c>
      <c r="C246" s="205" t="s">
        <v>296</v>
      </c>
      <c r="D246" s="205" t="s">
        <v>297</v>
      </c>
      <c r="E246" s="205" t="s">
        <v>296</v>
      </c>
      <c r="F246" s="3"/>
      <c r="G246" s="14" t="s">
        <v>7</v>
      </c>
      <c r="H246" s="4"/>
      <c r="I246" s="16" t="s">
        <v>7</v>
      </c>
      <c r="K246" s="563"/>
      <c r="L246" s="564"/>
      <c r="M246" s="564"/>
      <c r="N246" s="565"/>
      <c r="P246" s="575"/>
      <c r="Q246" s="576"/>
      <c r="R246" s="576"/>
      <c r="S246" s="577"/>
    </row>
    <row r="247" spans="1:19" x14ac:dyDescent="0.25">
      <c r="A247" s="53" t="s">
        <v>240</v>
      </c>
      <c r="B247" s="278" t="s">
        <v>283</v>
      </c>
      <c r="C247" s="292" t="e">
        <f>VLOOKUP($A$247,#REF!,3,0)</f>
        <v>#REF!</v>
      </c>
      <c r="D247" s="292" t="e">
        <f>VLOOKUP($A$247,#REF!,4,0)</f>
        <v>#REF!</v>
      </c>
      <c r="E247" s="292" t="e">
        <f>VLOOKUP($A$247,#REF!,5,0)</f>
        <v>#REF!</v>
      </c>
      <c r="F247" s="3"/>
      <c r="G247" s="221"/>
      <c r="H247" s="244"/>
      <c r="I247" s="254" t="e">
        <f t="shared" ref="I247" si="66">C247-G247</f>
        <v>#REF!</v>
      </c>
      <c r="K247" s="405"/>
      <c r="L247" s="405"/>
      <c r="M247" s="405"/>
      <c r="N247" s="405"/>
      <c r="P247" s="424"/>
      <c r="Q247" s="424"/>
      <c r="R247" s="424"/>
      <c r="S247" s="424"/>
    </row>
    <row r="248" spans="1:19" ht="15.75" thickBot="1" x14ac:dyDescent="0.3">
      <c r="B248" s="287" t="s">
        <v>224</v>
      </c>
      <c r="C248" s="288" t="e">
        <f>SUM(C247:C247)</f>
        <v>#REF!</v>
      </c>
      <c r="D248" s="288" t="e">
        <f>SUM(D247:D247)</f>
        <v>#REF!</v>
      </c>
      <c r="E248" s="288" t="e">
        <f>SUM(E247:E247)</f>
        <v>#REF!</v>
      </c>
      <c r="F248" s="3"/>
      <c r="G248" s="128"/>
      <c r="H248" s="4"/>
      <c r="I248" s="140"/>
      <c r="K248" s="405"/>
      <c r="L248" s="405"/>
      <c r="M248" s="405"/>
      <c r="N248" s="405"/>
      <c r="P248" s="424"/>
      <c r="Q248" s="424"/>
      <c r="R248" s="424"/>
      <c r="S248" s="424"/>
    </row>
    <row r="249" spans="1:19" x14ac:dyDescent="0.25">
      <c r="B249" s="260" t="s">
        <v>279</v>
      </c>
      <c r="C249" s="3"/>
      <c r="D249" s="3"/>
      <c r="E249" s="3"/>
      <c r="F249" s="3"/>
    </row>
    <row r="250" spans="1:19" x14ac:dyDescent="0.25">
      <c r="B250" s="3"/>
      <c r="C250" s="3"/>
      <c r="D250" s="3"/>
      <c r="E250" s="3"/>
      <c r="F250" s="3"/>
    </row>
    <row r="251" spans="1:19" x14ac:dyDescent="0.25">
      <c r="B251" s="3"/>
      <c r="C251" s="3"/>
      <c r="D251" s="3"/>
      <c r="E251" s="3"/>
      <c r="F251" s="3"/>
    </row>
    <row r="252" spans="1:19" x14ac:dyDescent="0.25">
      <c r="B252" s="3"/>
      <c r="C252" s="3"/>
      <c r="D252" s="3"/>
      <c r="E252" s="3"/>
      <c r="F252" s="3"/>
    </row>
    <row r="254" spans="1:19" x14ac:dyDescent="0.25">
      <c r="B254" s="583" t="s">
        <v>225</v>
      </c>
      <c r="C254" s="583"/>
      <c r="D254" s="583"/>
      <c r="E254" s="583"/>
    </row>
    <row r="255" spans="1:19" x14ac:dyDescent="0.25">
      <c r="B255" s="65" t="s">
        <v>226</v>
      </c>
      <c r="C255" s="138" t="e">
        <f>D185-C247</f>
        <v>#REF!</v>
      </c>
      <c r="D255" s="138" t="e">
        <f t="shared" ref="D255:E255" si="67">E185-D247</f>
        <v>#REF!</v>
      </c>
      <c r="E255" s="138" t="e">
        <f t="shared" si="67"/>
        <v>#REF!</v>
      </c>
    </row>
    <row r="256" spans="1:19" x14ac:dyDescent="0.25">
      <c r="B256" s="4"/>
      <c r="C256" s="4"/>
      <c r="D256" s="4"/>
      <c r="E256" s="4"/>
    </row>
    <row r="257" spans="2:5" x14ac:dyDescent="0.25">
      <c r="B257" s="4"/>
      <c r="C257" s="4"/>
      <c r="D257" s="4"/>
      <c r="E257" s="4"/>
    </row>
    <row r="258" spans="2:5" x14ac:dyDescent="0.25">
      <c r="B258" s="554" t="s">
        <v>42</v>
      </c>
      <c r="C258" s="554"/>
      <c r="D258" s="554"/>
      <c r="E258" s="554"/>
    </row>
    <row r="259" spans="2:5" x14ac:dyDescent="0.25">
      <c r="B259" s="584" t="s">
        <v>43</v>
      </c>
      <c r="C259" s="584"/>
      <c r="D259" s="584"/>
      <c r="E259" s="584"/>
    </row>
    <row r="260" spans="2:5" x14ac:dyDescent="0.25">
      <c r="B260" s="22"/>
      <c r="C260" s="139"/>
      <c r="D260" s="139"/>
      <c r="E260" s="139"/>
    </row>
  </sheetData>
  <customSheetViews>
    <customSheetView guid="{F6B49FAF-203A-426E-B1C9-32AE11D2EFF1}" scale="70" showGridLines="0" fitToPage="1" hiddenRows="1" hiddenColumns="1" topLeftCell="B1">
      <selection activeCell="G247" sqref="G247"/>
      <pageMargins left="0.7" right="0.7" top="0.75" bottom="0.75" header="0.3" footer="0.3"/>
      <pageSetup paperSize="9" scale="21" orientation="portrait" r:id="rId1"/>
      <headerFooter>
        <oddFooter>&amp;L&amp;"arial,Bold"&amp;10&amp;K3F3F3FUnclassified</oddFooter>
        <evenFooter>&amp;L&amp;"arial,Bold"&amp;10&amp;K3F3F3FUnclassified</evenFooter>
        <firstFooter>&amp;L&amp;"arial,Bold"&amp;10&amp;K3F3F3FUnclassified</firstFooter>
      </headerFooter>
    </customSheetView>
    <customSheetView guid="{EE1B9ABB-D7B1-405E-A356-6F285B44F46A}" scale="70" showGridLines="0" fitToPage="1" hiddenRows="1" hiddenColumns="1" topLeftCell="B1">
      <selection activeCell="G247" sqref="G247"/>
      <pageMargins left="0.7" right="0.7" top="0.75" bottom="0.75" header="0.3" footer="0.3"/>
      <pageSetup paperSize="9" scale="21" orientation="portrait" r:id="rId2"/>
      <headerFooter>
        <oddFooter>&amp;L&amp;"arial,Bold"&amp;10&amp;K3F3F3FUnclassified</oddFooter>
        <evenFooter>&amp;L&amp;"arial,Bold"&amp;10&amp;K3F3F3FUnclassified</evenFooter>
        <firstFooter>&amp;L&amp;"arial,Bold"&amp;10&amp;K3F3F3FUnclassified</firstFooter>
      </headerFooter>
    </customSheetView>
    <customSheetView guid="{1E22793F-7D54-4538-BCC1-F3E3EFE1C9A8}" scale="70" showGridLines="0" fitToPage="1" hiddenRows="1" hiddenColumns="1" topLeftCell="B1">
      <selection activeCell="G247" sqref="G247"/>
      <pageMargins left="0.7" right="0.7" top="0.75" bottom="0.75" header="0.3" footer="0.3"/>
      <pageSetup paperSize="9" scale="21" orientation="portrait" r:id="rId3"/>
      <headerFooter>
        <oddFooter>&amp;L&amp;"arial,Bold"&amp;10&amp;K3F3F3FUnclassified</oddFooter>
        <evenFooter>&amp;L&amp;"arial,Bold"&amp;10&amp;K3F3F3FUnclassified</evenFooter>
        <firstFooter>&amp;L&amp;"arial,Bold"&amp;10&amp;K3F3F3FUnclassified</firstFooter>
      </headerFooter>
    </customSheetView>
  </customSheetViews>
  <mergeCells count="34">
    <mergeCell ref="V108:Y109"/>
    <mergeCell ref="V181:Y181"/>
    <mergeCell ref="V184:Y185"/>
    <mergeCell ref="P242:S242"/>
    <mergeCell ref="P245:S246"/>
    <mergeCell ref="V5:Y5"/>
    <mergeCell ref="V8:Y9"/>
    <mergeCell ref="T54:W54"/>
    <mergeCell ref="T57:W58"/>
    <mergeCell ref="V105:Y105"/>
    <mergeCell ref="Q5:T5"/>
    <mergeCell ref="Q8:T9"/>
    <mergeCell ref="O54:R54"/>
    <mergeCell ref="O57:R58"/>
    <mergeCell ref="B254:E254"/>
    <mergeCell ref="B258:E258"/>
    <mergeCell ref="B259:E259"/>
    <mergeCell ref="B91:F91"/>
    <mergeCell ref="B144:F144"/>
    <mergeCell ref="B155:G155"/>
    <mergeCell ref="B181:F181"/>
    <mergeCell ref="B237:F237"/>
    <mergeCell ref="B54:F54"/>
    <mergeCell ref="B5:F5"/>
    <mergeCell ref="H5:K6"/>
    <mergeCell ref="B6:F6"/>
    <mergeCell ref="B45:F45"/>
    <mergeCell ref="B53:F53"/>
    <mergeCell ref="K242:N242"/>
    <mergeCell ref="K245:N246"/>
    <mergeCell ref="Q105:T105"/>
    <mergeCell ref="Q108:T109"/>
    <mergeCell ref="Q181:T181"/>
    <mergeCell ref="Q184:T185"/>
  </mergeCells>
  <phoneticPr fontId="32" type="noConversion"/>
  <dataValidations disablePrompts="1" count="2">
    <dataValidation type="list" allowBlank="1" showInputMessage="1" showErrorMessage="1" sqref="A2" xr:uid="{00000000-0002-0000-1000-000000000000}">
      <formula1>#REF!</formula1>
    </dataValidation>
    <dataValidation type="list" allowBlank="1" showInputMessage="1" showErrorMessage="1" sqref="A4" xr:uid="{00000000-0002-0000-1000-000001000000}">
      <formula1>#REF!</formula1>
    </dataValidation>
  </dataValidations>
  <pageMargins left="0.7" right="0.7" top="0.75" bottom="0.75" header="0.3" footer="0.3"/>
  <pageSetup paperSize="9" scale="21" orientation="portrait" r:id="rId4"/>
  <headerFooter>
    <oddFooter>&amp;L&amp;"arial,Bold"&amp;10&amp;K3F3F3FUnclassified</oddFooter>
    <evenFooter>&amp;L&amp;"arial,Bold"&amp;10&amp;K3F3F3FUnclassified</evenFooter>
    <firstFooter>&amp;L&amp;"arial,Bold"&amp;10&amp;K3F3F3FUnclassified</firstFooter>
  </headerFooter>
  <legacy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16</vt:i4>
      </vt:variant>
    </vt:vector>
  </HeadingPairs>
  <TitlesOfParts>
    <vt:vector size="29" baseType="lpstr">
      <vt:lpstr>op-statement</vt:lpstr>
      <vt:lpstr>bal_sheet</vt:lpstr>
      <vt:lpstr>cash_flows</vt:lpstr>
      <vt:lpstr>equity</vt:lpstr>
      <vt:lpstr>admin_items</vt:lpstr>
      <vt:lpstr>PARL</vt:lpstr>
      <vt:lpstr>VAGO</vt:lpstr>
      <vt:lpstr>DHS-not used</vt:lpstr>
      <vt:lpstr>DTPLI-not used</vt:lpstr>
      <vt:lpstr>TEMPLATE</vt:lpstr>
      <vt:lpstr>S_CONT_OS (MYFR)-dont use</vt:lpstr>
      <vt:lpstr>S_CONT_CF (MYFR)-dont use</vt:lpstr>
      <vt:lpstr>S_CONT_SOCIE (PAST)-dont use</vt:lpstr>
      <vt:lpstr>admin_items!DET_AIS</vt:lpstr>
      <vt:lpstr>bal_sheet!DET_BS</vt:lpstr>
      <vt:lpstr>cash_flows!DET_CF</vt:lpstr>
      <vt:lpstr>DET_OS</vt:lpstr>
      <vt:lpstr>equity!DET_SOCIE</vt:lpstr>
      <vt:lpstr>DHS_AIS</vt:lpstr>
      <vt:lpstr>DHS_BS</vt:lpstr>
      <vt:lpstr>DHS_CF</vt:lpstr>
      <vt:lpstr>DHS_OS</vt:lpstr>
      <vt:lpstr>DHS_SOCIE</vt:lpstr>
      <vt:lpstr>DTPLI_AIS</vt:lpstr>
      <vt:lpstr>DTPLI_BS</vt:lpstr>
      <vt:lpstr>DTPLI_CF</vt:lpstr>
      <vt:lpstr>DTPLI_OS</vt:lpstr>
      <vt:lpstr>DTPLI_POBOS</vt:lpstr>
      <vt:lpstr>DTPLI_SOCIE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Wong (DTF)</dc:creator>
  <cp:lastModifiedBy>Daniel Jeon (DTF)</cp:lastModifiedBy>
  <cp:lastPrinted>2019-05-17T01:20:12Z</cp:lastPrinted>
  <dcterms:created xsi:type="dcterms:W3CDTF">2006-09-16T00:00:00Z</dcterms:created>
  <dcterms:modified xsi:type="dcterms:W3CDTF">2019-05-22T05:50:22Z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185741d7-23a4-468b-81c5-0893e253ba73</vt:lpwstr>
  </property>
  <property fmtid="{D5CDD505-2E9C-101B-9397-08002B2CF9AE}" pid="3" name="PSPFClassification">
    <vt:lpwstr>Unclassified</vt:lpwstr>
  </property>
  <property fmtid="{D5CDD505-2E9C-101B-9397-08002B2CF9AE}" pid="4" name="Classification">
    <vt:lpwstr>Unclassified</vt:lpwstr>
  </property>
</Properties>
</file>