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OnlineData\Budget data\Departmental Statements\2019-20 Budget_May 2019\Online datasets by departments\Online datasets\"/>
    </mc:Choice>
  </mc:AlternateContent>
  <xr:revisionPtr revIDLastSave="0" documentId="13_ncr:1_{5602F2C8-96FD-4495-A54C-50464305B4F0}" xr6:coauthVersionLast="36" xr6:coauthVersionMax="36" xr10:uidLastSave="{00000000-0000-0000-0000-000000000000}"/>
  <bookViews>
    <workbookView xWindow="-165" yWindow="180" windowWidth="20025" windowHeight="9255" tabRatio="940" activeTab="4" xr2:uid="{00000000-000D-0000-FFFF-FFFF00000000}"/>
  </bookViews>
  <sheets>
    <sheet name="op_statement" sheetId="12" r:id="rId1"/>
    <sheet name="bal_sheet" sheetId="37" r:id="rId2"/>
    <sheet name="cash_flows" sheetId="38" r:id="rId3"/>
    <sheet name="equity" sheetId="39" r:id="rId4"/>
    <sheet name="admin_items" sheetId="40" r:id="rId5"/>
    <sheet name="PARL" sheetId="10" state="hidden" r:id="rId6"/>
    <sheet name="VAGO" sheetId="11" state="hidden" r:id="rId7"/>
    <sheet name="DHS-not used" sheetId="13" state="hidden" r:id="rId8"/>
    <sheet name="DTPLI-not used" sheetId="14" state="hidden" r:id="rId9"/>
    <sheet name="TEMPLATE" sheetId="20" state="hidden" r:id="rId10"/>
    <sheet name="S_CONT_OS (MYFR)-dont use" sheetId="29" state="hidden" r:id="rId11"/>
    <sheet name="S_CONT_CF (MYFR)-dont use" sheetId="30" state="hidden" r:id="rId12"/>
    <sheet name="S_CONT_SOCIE (PAST)-dont use" sheetId="31" state="hidden" r:id="rId13"/>
  </sheets>
  <definedNames>
    <definedName name="_Hlk7600934" localSheetId="2">cash_flows!#REF!</definedName>
    <definedName name="CSV_AIS" localSheetId="4">admin_items!$A$4:$E$32</definedName>
    <definedName name="CSV_AIS" localSheetId="1">bal_sheet!#REF!</definedName>
    <definedName name="CSV_AIS" localSheetId="2">cash_flows!#REF!</definedName>
    <definedName name="CSV_AIS" localSheetId="3">equity!#REF!</definedName>
    <definedName name="CSV_AIS">op_statement!#REF!</definedName>
    <definedName name="CSV_BS" localSheetId="4">admin_items!#REF!</definedName>
    <definedName name="CSV_BS" localSheetId="1">bal_sheet!$A$4:$E$29</definedName>
    <definedName name="CSV_BS" localSheetId="2">cash_flows!#REF!</definedName>
    <definedName name="CSV_BS" localSheetId="3">equity!#REF!</definedName>
    <definedName name="CSV_BS">op_statement!#REF!</definedName>
    <definedName name="CSV_CF" localSheetId="4">admin_items!#REF!</definedName>
    <definedName name="CSV_CF" localSheetId="1">bal_sheet!#REF!</definedName>
    <definedName name="CSV_CF" localSheetId="2">cash_flows!$A$4:$E$29</definedName>
    <definedName name="CSV_CF" localSheetId="3">equity!#REF!</definedName>
    <definedName name="CSV_CF">op_statement!#REF!</definedName>
    <definedName name="CSV_OS" localSheetId="4">admin_items!#REF!</definedName>
    <definedName name="CSV_OS" localSheetId="1">bal_sheet!#REF!</definedName>
    <definedName name="CSV_OS" localSheetId="2">cash_flows!#REF!</definedName>
    <definedName name="CSV_OS" localSheetId="3">equity!#REF!</definedName>
    <definedName name="CSV_OS">op_statement!$A$4:$E$27</definedName>
    <definedName name="CSV_SOCIE" localSheetId="4">admin_items!#REF!</definedName>
    <definedName name="CSV_SOCIE" localSheetId="1">bal_sheet!#REF!</definedName>
    <definedName name="CSV_SOCIE" localSheetId="2">cash_flows!#REF!</definedName>
    <definedName name="CSV_SOCIE" localSheetId="3">equity!$A$4:$F$17</definedName>
    <definedName name="CSV_SOCIE">op_statement!#REF!</definedName>
    <definedName name="DELWP_AIS">#REF!</definedName>
    <definedName name="DELWP_BS">#REF!</definedName>
    <definedName name="DELWP_CF">#REF!</definedName>
    <definedName name="DELWP_OS">#REF!</definedName>
    <definedName name="DELWP_POBOS">#REF!</definedName>
    <definedName name="DELWP_SOCIE">#REF!</definedName>
    <definedName name="DET_AIS">#REF!</definedName>
    <definedName name="DET_BS">#REF!</definedName>
    <definedName name="DET_CF">#REF!</definedName>
    <definedName name="DET_OS">#REF!</definedName>
    <definedName name="DET_SOCIE">#REF!</definedName>
    <definedName name="DHHS_AIS">#REF!</definedName>
    <definedName name="DHHS_BS">#REF!</definedName>
    <definedName name="DHHS_CF">#REF!</definedName>
    <definedName name="DHHS_OS">#REF!</definedName>
    <definedName name="DHHS_POBOS">#REF!</definedName>
    <definedName name="DHHS_SOCIE">#REF!</definedName>
    <definedName name="DHS_AIS">'DHS-not used'!$B$180:$F$232</definedName>
    <definedName name="DHS_BS">'DHS-not used'!$B$55:$F$86</definedName>
    <definedName name="DHS_CF">'DHS-not used'!$B$106:$F$140</definedName>
    <definedName name="DHS_OS">'DHS-not used'!$B$7:$F$41</definedName>
    <definedName name="DHS_SOCIE">'DHS-not used'!$B$156:$G$169</definedName>
    <definedName name="DJCS_AIS">#REF!</definedName>
    <definedName name="DJCS_BS">#REF!</definedName>
    <definedName name="DJCS_CF">#REF!</definedName>
    <definedName name="DJCS_OS">#REF!</definedName>
    <definedName name="DJCS_POBOS">#REF!</definedName>
    <definedName name="DJCS_SOCIE">#REF!</definedName>
    <definedName name="DJPR_AIS">#REF!</definedName>
    <definedName name="DJPR_BS">#REF!</definedName>
    <definedName name="DJPR_CF">#REF!</definedName>
    <definedName name="DJPR_OS">#REF!</definedName>
    <definedName name="DJPR_POBOS">#REF!</definedName>
    <definedName name="DJPR_SOCIE">#REF!</definedName>
    <definedName name="DOT_AIS">#REF!</definedName>
    <definedName name="DOT_BS">#REF!</definedName>
    <definedName name="DOT_CF">#REF!</definedName>
    <definedName name="DOT_OS">#REF!</definedName>
    <definedName name="DOT_POBOS">#REF!</definedName>
    <definedName name="DOT_SOCIE">#REF!</definedName>
    <definedName name="DPC_AIS">#REF!</definedName>
    <definedName name="DPC_BS">#REF!</definedName>
    <definedName name="DPC_CF">#REF!</definedName>
    <definedName name="DPC_OS">#REF!</definedName>
    <definedName name="DPC_POBOS">#REF!</definedName>
    <definedName name="DPC_SOCIE">#REF!</definedName>
    <definedName name="DTF_AIS">#REF!</definedName>
    <definedName name="DTF_BS">#REF!</definedName>
    <definedName name="DTF_CF">#REF!</definedName>
    <definedName name="DTF_OS">#REF!</definedName>
    <definedName name="DTF_POBOS">#REF!</definedName>
    <definedName name="DTF_SOCIE">#REF!</definedName>
    <definedName name="DTPLI_AIS">'DTPLI-not used'!$B$182:$F$233</definedName>
    <definedName name="DTPLI_BS">'DTPLI-not used'!$B$55:$F$86</definedName>
    <definedName name="DTPLI_CF">'DTPLI-not used'!$B$106:$F$140</definedName>
    <definedName name="DTPLI_OS">'DTPLI-not used'!$B$7:$F$41</definedName>
    <definedName name="DTPLI_POBOS">'DTPLI-not used'!$B$245:$E$248</definedName>
    <definedName name="DTPLI_SOCIE">'DTPLI-not used'!$B$156:$G$171</definedName>
    <definedName name="PARL_AIS">#REF!</definedName>
    <definedName name="PARL_BS">#REF!</definedName>
    <definedName name="PARL_CF">#REF!</definedName>
    <definedName name="PARL_OS">#REF!</definedName>
    <definedName name="PARL_SOCIE">#REF!</definedName>
    <definedName name="Z_1E22793F_7D54_4538_BCC1_F3E3EFE1C9A8_.wvu.Cols" localSheetId="4" hidden="1">admin_items!#REF!</definedName>
    <definedName name="Z_1E22793F_7D54_4538_BCC1_F3E3EFE1C9A8_.wvu.Cols" localSheetId="1" hidden="1">bal_sheet!#REF!</definedName>
    <definedName name="Z_1E22793F_7D54_4538_BCC1_F3E3EFE1C9A8_.wvu.Cols" localSheetId="2" hidden="1">cash_flows!#REF!</definedName>
    <definedName name="Z_1E22793F_7D54_4538_BCC1_F3E3EFE1C9A8_.wvu.Cols" localSheetId="7" hidden="1">'DHS-not used'!$A:$A</definedName>
    <definedName name="Z_1E22793F_7D54_4538_BCC1_F3E3EFE1C9A8_.wvu.Cols" localSheetId="8" hidden="1">'DTPLI-not used'!$A:$A</definedName>
    <definedName name="Z_1E22793F_7D54_4538_BCC1_F3E3EFE1C9A8_.wvu.Cols" localSheetId="3" hidden="1">equity!#REF!</definedName>
    <definedName name="Z_1E22793F_7D54_4538_BCC1_F3E3EFE1C9A8_.wvu.Cols" localSheetId="0" hidden="1">op_statement!#REF!</definedName>
    <definedName name="Z_1E22793F_7D54_4538_BCC1_F3E3EFE1C9A8_.wvu.Rows" localSheetId="4" hidden="1">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$18:$19,admin_items!#REF!,admin_items!$25:$25,admin_items!#REF!,admin_items!#REF!</definedName>
    <definedName name="Z_1E22793F_7D54_4538_BCC1_F3E3EFE1C9A8_.wvu.Rows" localSheetId="1" hidden="1">bal_sheet!#REF!,bal_sheet!#REF!,bal_sheet!#REF!,bal_sheet!#REF!,bal_sheet!#REF!,bal_sheet!#REF!,bal_sheet!#REF!,bal_sheet!$16:$16,bal_sheet!#REF!,bal_sheet!$26:$27,bal_sheet!#REF!,bal_sheet!#REF!,bal_sheet!#REF!,bal_sheet!#REF!,bal_sheet!#REF!,bal_sheet!#REF!,bal_sheet!#REF!,bal_sheet!#REF!,bal_sheet!#REF!,bal_sheet!#REF!,bal_sheet!#REF!,bal_sheet!#REF!,bal_sheet!#REF!</definedName>
    <definedName name="Z_1E22793F_7D54_4538_BCC1_F3E3EFE1C9A8_.wvu.Rows" localSheetId="2" hidden="1">cash_flows!#REF!,cash_flows!#REF!,cash_flows!#REF!,cash_flows!#REF!,cash_flows!#REF!,cash_flows!#REF!,cash_flows!#REF!,cash_flows!#REF!,cash_flows!#REF!,cash_flows!#REF!,cash_flows!#REF!,cash_flows!#REF!,cash_flows!$20:$20,cash_flows!#REF!,cash_flows!#REF!,cash_flows!#REF!,cash_flows!#REF!,cash_flows!#REF!,cash_flows!#REF!,cash_flows!#REF!,cash_flows!#REF!,cash_flows!#REF!,cash_flows!#REF!</definedName>
    <definedName name="Z_1E22793F_7D54_4538_BCC1_F3E3EFE1C9A8_.wvu.Rows" localSheetId="7" hidden="1">'DHS-not used'!$30:$30,'DHS-not used'!$36:$36,'DHS-not used'!$38:$38,'DHS-not used'!$63:$63,'DHS-not used'!$69:$70,'DHS-not used'!$79:$79,'DHS-not used'!$113:$114,'DHS-not used'!$121:$121,'DHS-not used'!$130:$130,'DHS-not used'!$136:$136,'DHS-not used'!$167:$169,'DHS-not used'!$183:$185,'DHS-not used'!$188:$188,'DHS-not used'!$194:$194,'DHS-not used'!$197:$198,'DHS-not used'!$204:$204,'DHS-not used'!$207:$211,'DHS-not used'!$220:$223,'DHS-not used'!$227:$228,'DHS-not used'!$230:$230</definedName>
    <definedName name="Z_1E22793F_7D54_4538_BCC1_F3E3EFE1C9A8_.wvu.Rows" localSheetId="8" hidden="1">'DTPLI-not used'!$113:$114,'DTPLI-not used'!$121:$121,'DTPLI-not used'!$136:$136,'DTPLI-not used'!$164:$165,'DTPLI-not used'!$169:$171,'DTPLI-not used'!$186:$187,'DTPLI-not used'!$190:$190,'DTPLI-not used'!$198:$199,'DTPLI-not used'!$203:$203,'DTPLI-not used'!$205:$205,'DTPLI-not used'!$208:$213,'DTPLI-not used'!$220:$224,'DTPLI-not used'!$229:$231</definedName>
    <definedName name="Z_1E22793F_7D54_4538_BCC1_F3E3EFE1C9A8_.wvu.Rows" localSheetId="3" hidden="1">equity!#REF!,equity!#REF!,equity!#REF!,equity!#REF!,equity!#REF!,equity!#REF!,equity!#REF!,equity!#REF!,equity!#REF!,equity!#REF!,equity!#REF!,equity!#REF!,equity!#REF!,equity!#REF!,equity!#REF!,equity!#REF!,equity!#REF!,equity!#REF!,equity!#REF!,equity!#REF!,equity!#REF!,equity!#REF!,equity!#REF!</definedName>
    <definedName name="Z_1E22793F_7D54_4538_BCC1_F3E3EFE1C9A8_.wvu.Rows" localSheetId="0" hidden="1">op_statement!#REF!,op_statement!$11:$11,op_statement!$22:$23,op_statement!$25:$26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</definedName>
    <definedName name="Z_1E22793F_7D54_4538_BCC1_F3E3EFE1C9A8_.wvu.Rows" localSheetId="5" hidden="1">PARL!$120:$120</definedName>
    <definedName name="Z_EE1B9ABB_D7B1_405E_A356_6F285B44F46A_.wvu.Cols" localSheetId="4" hidden="1">admin_items!#REF!</definedName>
    <definedName name="Z_EE1B9ABB_D7B1_405E_A356_6F285B44F46A_.wvu.Cols" localSheetId="1" hidden="1">bal_sheet!#REF!</definedName>
    <definedName name="Z_EE1B9ABB_D7B1_405E_A356_6F285B44F46A_.wvu.Cols" localSheetId="2" hidden="1">cash_flows!#REF!</definedName>
    <definedName name="Z_EE1B9ABB_D7B1_405E_A356_6F285B44F46A_.wvu.Cols" localSheetId="7" hidden="1">'DHS-not used'!$A:$A</definedName>
    <definedName name="Z_EE1B9ABB_D7B1_405E_A356_6F285B44F46A_.wvu.Cols" localSheetId="8" hidden="1">'DTPLI-not used'!$A:$A</definedName>
    <definedName name="Z_EE1B9ABB_D7B1_405E_A356_6F285B44F46A_.wvu.Cols" localSheetId="3" hidden="1">equity!#REF!</definedName>
    <definedName name="Z_EE1B9ABB_D7B1_405E_A356_6F285B44F46A_.wvu.Cols" localSheetId="0" hidden="1">op_statement!#REF!</definedName>
    <definedName name="Z_EE1B9ABB_D7B1_405E_A356_6F285B44F46A_.wvu.Rows" localSheetId="4" hidden="1">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$18:$19,admin_items!#REF!,admin_items!$25:$25,admin_items!#REF!,admin_items!#REF!</definedName>
    <definedName name="Z_EE1B9ABB_D7B1_405E_A356_6F285B44F46A_.wvu.Rows" localSheetId="1" hidden="1">bal_sheet!#REF!,bal_sheet!#REF!,bal_sheet!#REF!,bal_sheet!#REF!,bal_sheet!#REF!,bal_sheet!#REF!,bal_sheet!#REF!,bal_sheet!$16:$16,bal_sheet!#REF!,bal_sheet!$26:$27,bal_sheet!#REF!,bal_sheet!#REF!,bal_sheet!#REF!,bal_sheet!#REF!,bal_sheet!#REF!,bal_sheet!#REF!,bal_sheet!#REF!,bal_sheet!#REF!,bal_sheet!#REF!,bal_sheet!#REF!,bal_sheet!#REF!,bal_sheet!#REF!,bal_sheet!#REF!</definedName>
    <definedName name="Z_EE1B9ABB_D7B1_405E_A356_6F285B44F46A_.wvu.Rows" localSheetId="2" hidden="1">cash_flows!#REF!,cash_flows!#REF!,cash_flows!#REF!,cash_flows!#REF!,cash_flows!#REF!,cash_flows!#REF!,cash_flows!#REF!,cash_flows!#REF!,cash_flows!#REF!,cash_flows!#REF!,cash_flows!#REF!,cash_flows!#REF!,cash_flows!$20:$20,cash_flows!#REF!,cash_flows!#REF!,cash_flows!#REF!,cash_flows!#REF!,cash_flows!#REF!,cash_flows!#REF!,cash_flows!#REF!,cash_flows!#REF!,cash_flows!#REF!,cash_flows!#REF!</definedName>
    <definedName name="Z_EE1B9ABB_D7B1_405E_A356_6F285B44F46A_.wvu.Rows" localSheetId="7" hidden="1">'DHS-not used'!$30:$30,'DHS-not used'!$36:$36,'DHS-not used'!$38:$38,'DHS-not used'!$63:$63,'DHS-not used'!$69:$70,'DHS-not used'!$79:$79,'DHS-not used'!$113:$114,'DHS-not used'!$121:$121,'DHS-not used'!$130:$130,'DHS-not used'!$136:$136,'DHS-not used'!$167:$169,'DHS-not used'!$183:$185,'DHS-not used'!$188:$188,'DHS-not used'!$194:$194,'DHS-not used'!$197:$198,'DHS-not used'!$204:$204,'DHS-not used'!$207:$211,'DHS-not used'!$220:$223,'DHS-not used'!$227:$228,'DHS-not used'!$230:$230</definedName>
    <definedName name="Z_EE1B9ABB_D7B1_405E_A356_6F285B44F46A_.wvu.Rows" localSheetId="8" hidden="1">'DTPLI-not used'!$113:$114,'DTPLI-not used'!$121:$121,'DTPLI-not used'!$136:$136,'DTPLI-not used'!$164:$165,'DTPLI-not used'!$169:$171,'DTPLI-not used'!$186:$187,'DTPLI-not used'!$190:$190,'DTPLI-not used'!$198:$199,'DTPLI-not used'!$203:$203,'DTPLI-not used'!$205:$205,'DTPLI-not used'!$208:$213,'DTPLI-not used'!$220:$224,'DTPLI-not used'!$229:$231</definedName>
    <definedName name="Z_EE1B9ABB_D7B1_405E_A356_6F285B44F46A_.wvu.Rows" localSheetId="3" hidden="1">equity!#REF!,equity!#REF!,equity!#REF!,equity!#REF!,equity!#REF!,equity!#REF!,equity!#REF!,equity!#REF!,equity!#REF!,equity!#REF!,equity!#REF!,equity!#REF!,equity!#REF!,equity!#REF!,equity!#REF!,equity!#REF!,equity!#REF!,equity!#REF!,equity!#REF!,equity!#REF!,equity!#REF!,equity!#REF!,equity!#REF!</definedName>
    <definedName name="Z_EE1B9ABB_D7B1_405E_A356_6F285B44F46A_.wvu.Rows" localSheetId="0" hidden="1">op_statement!#REF!,op_statement!$11:$11,op_statement!$22:$23,op_statement!$25:$26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</definedName>
    <definedName name="Z_EE1B9ABB_D7B1_405E_A356_6F285B44F46A_.wvu.Rows" localSheetId="5" hidden="1">PARL!$120:$120</definedName>
    <definedName name="Z_F6B49FAF_203A_426E_B1C9_32AE11D2EFF1_.wvu.Cols" localSheetId="4" hidden="1">admin_items!#REF!</definedName>
    <definedName name="Z_F6B49FAF_203A_426E_B1C9_32AE11D2EFF1_.wvu.Cols" localSheetId="1" hidden="1">bal_sheet!#REF!</definedName>
    <definedName name="Z_F6B49FAF_203A_426E_B1C9_32AE11D2EFF1_.wvu.Cols" localSheetId="2" hidden="1">cash_flows!#REF!</definedName>
    <definedName name="Z_F6B49FAF_203A_426E_B1C9_32AE11D2EFF1_.wvu.Cols" localSheetId="7" hidden="1">'DHS-not used'!$A:$A</definedName>
    <definedName name="Z_F6B49FAF_203A_426E_B1C9_32AE11D2EFF1_.wvu.Cols" localSheetId="8" hidden="1">'DTPLI-not used'!$A:$A</definedName>
    <definedName name="Z_F6B49FAF_203A_426E_B1C9_32AE11D2EFF1_.wvu.Cols" localSheetId="3" hidden="1">equity!#REF!</definedName>
    <definedName name="Z_F6B49FAF_203A_426E_B1C9_32AE11D2EFF1_.wvu.Cols" localSheetId="0" hidden="1">op_statement!#REF!</definedName>
    <definedName name="Z_F6B49FAF_203A_426E_B1C9_32AE11D2EFF1_.wvu.Rows" localSheetId="4" hidden="1">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#REF!,admin_items!$18:$19,admin_items!#REF!,admin_items!$25:$25,admin_items!#REF!,admin_items!#REF!</definedName>
    <definedName name="Z_F6B49FAF_203A_426E_B1C9_32AE11D2EFF1_.wvu.Rows" localSheetId="1" hidden="1">bal_sheet!#REF!,bal_sheet!#REF!,bal_sheet!#REF!,bal_sheet!#REF!,bal_sheet!#REF!,bal_sheet!#REF!,bal_sheet!#REF!,bal_sheet!$16:$16,bal_sheet!#REF!,bal_sheet!$26:$27,bal_sheet!#REF!,bal_sheet!#REF!,bal_sheet!#REF!,bal_sheet!#REF!,bal_sheet!#REF!,bal_sheet!#REF!,bal_sheet!#REF!,bal_sheet!#REF!,bal_sheet!#REF!,bal_sheet!#REF!,bal_sheet!#REF!,bal_sheet!#REF!,bal_sheet!#REF!</definedName>
    <definedName name="Z_F6B49FAF_203A_426E_B1C9_32AE11D2EFF1_.wvu.Rows" localSheetId="2" hidden="1">cash_flows!#REF!,cash_flows!#REF!,cash_flows!#REF!,cash_flows!#REF!,cash_flows!#REF!,cash_flows!#REF!,cash_flows!#REF!,cash_flows!#REF!,cash_flows!#REF!,cash_flows!#REF!,cash_flows!#REF!,cash_flows!#REF!,cash_flows!$20:$20,cash_flows!#REF!,cash_flows!#REF!,cash_flows!#REF!,cash_flows!#REF!,cash_flows!#REF!,cash_flows!#REF!,cash_flows!#REF!,cash_flows!#REF!,cash_flows!#REF!,cash_flows!#REF!</definedName>
    <definedName name="Z_F6B49FAF_203A_426E_B1C9_32AE11D2EFF1_.wvu.Rows" localSheetId="7" hidden="1">'DHS-not used'!$30:$30,'DHS-not used'!$36:$36,'DHS-not used'!$38:$38,'DHS-not used'!$63:$63,'DHS-not used'!$69:$70,'DHS-not used'!$79:$79,'DHS-not used'!$113:$114,'DHS-not used'!$121:$121,'DHS-not used'!$130:$130,'DHS-not used'!$136:$136,'DHS-not used'!$167:$169,'DHS-not used'!$183:$185,'DHS-not used'!$188:$188,'DHS-not used'!$194:$194,'DHS-not used'!$197:$198,'DHS-not used'!$204:$204,'DHS-not used'!$207:$211,'DHS-not used'!$220:$223,'DHS-not used'!$227:$228,'DHS-not used'!$230:$230</definedName>
    <definedName name="Z_F6B49FAF_203A_426E_B1C9_32AE11D2EFF1_.wvu.Rows" localSheetId="8" hidden="1">'DTPLI-not used'!$113:$114,'DTPLI-not used'!$121:$121,'DTPLI-not used'!$136:$136,'DTPLI-not used'!$164:$165,'DTPLI-not used'!$169:$171,'DTPLI-not used'!$186:$187,'DTPLI-not used'!$190:$190,'DTPLI-not used'!$198:$199,'DTPLI-not used'!$203:$203,'DTPLI-not used'!$205:$205,'DTPLI-not used'!$208:$213,'DTPLI-not used'!$220:$224,'DTPLI-not used'!$229:$231</definedName>
    <definedName name="Z_F6B49FAF_203A_426E_B1C9_32AE11D2EFF1_.wvu.Rows" localSheetId="3" hidden="1">equity!#REF!,equity!#REF!,equity!#REF!,equity!#REF!,equity!#REF!,equity!#REF!,equity!#REF!,equity!#REF!,equity!#REF!,equity!#REF!,equity!#REF!,equity!#REF!,equity!#REF!,equity!#REF!,equity!#REF!,equity!#REF!,equity!#REF!,equity!#REF!,equity!#REF!,equity!#REF!,equity!#REF!,equity!#REF!,equity!#REF!</definedName>
    <definedName name="Z_F6B49FAF_203A_426E_B1C9_32AE11D2EFF1_.wvu.Rows" localSheetId="0" hidden="1">op_statement!#REF!,op_statement!$11:$11,op_statement!$22:$23,op_statement!$25:$26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,op_statement!#REF!</definedName>
    <definedName name="Z_F6B49FAF_203A_426E_B1C9_32AE11D2EFF1_.wvu.Rows" localSheetId="5" hidden="1">PARL!$120:$120</definedName>
  </definedNames>
  <calcPr calcId="191029"/>
  <customWorkbookViews>
    <customWorkbookView name="Kent Alisen - Personal View" guid="{F6B49FAF-203A-426E-B1C9-32AE11D2EFF1}" mergeInterval="0" personalView="1" maximized="1" yWindow="-4" windowWidth="1680" windowHeight="868" tabRatio="901" activeSheetId="2"/>
    <customWorkbookView name="Leigh Anlezark - Personal View" guid="{EE1B9ABB-D7B1-405E-A356-6F285B44F46A}" mergeInterval="0" personalView="1" maximized="1" windowWidth="1600" windowHeight="1014" tabRatio="901" activeSheetId="7"/>
    <customWorkbookView name="David Du - Personal View" guid="{1E22793F-7D54-4538-BCC1-F3E3EFE1C9A8}" mergeInterval="0" personalView="1" maximized="1" windowWidth="1920" windowHeight="755" tabRatio="9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" i="39" l="1"/>
  <c r="F15" i="39"/>
  <c r="F13" i="39"/>
  <c r="F12" i="39"/>
  <c r="F10" i="39"/>
  <c r="F9" i="39"/>
  <c r="F8" i="39"/>
  <c r="F11" i="39" s="1"/>
  <c r="F7" i="39"/>
  <c r="F6" i="39"/>
  <c r="F5" i="39"/>
  <c r="F14" i="39" l="1"/>
  <c r="F17" i="39" s="1"/>
  <c r="E126" i="14"/>
  <c r="E110" i="14"/>
  <c r="E213" i="14"/>
  <c r="E212" i="14"/>
  <c r="E211" i="14"/>
  <c r="E210" i="14"/>
  <c r="E83" i="14"/>
  <c r="E86" i="14" s="1"/>
  <c r="E139" i="14"/>
  <c r="E167" i="14"/>
  <c r="E166" i="14"/>
  <c r="C166" i="14"/>
  <c r="D167" i="14"/>
  <c r="D165" i="13"/>
  <c r="F164" i="13"/>
  <c r="E164" i="13"/>
  <c r="C164" i="13"/>
  <c r="E212" i="13"/>
  <c r="C167" i="14"/>
  <c r="E36" i="14"/>
  <c r="E39" i="14"/>
  <c r="E38" i="14"/>
  <c r="E37" i="14"/>
  <c r="E133" i="13"/>
  <c r="E135" i="13"/>
  <c r="E129" i="13"/>
  <c r="E127" i="13"/>
  <c r="E126" i="13"/>
  <c r="E121" i="13"/>
  <c r="E119" i="13"/>
  <c r="E118" i="13"/>
  <c r="E113" i="13"/>
  <c r="E111" i="13"/>
  <c r="E133" i="14"/>
  <c r="E135" i="14"/>
  <c r="E134" i="14"/>
  <c r="E130" i="14"/>
  <c r="E129" i="14"/>
  <c r="E127" i="14"/>
  <c r="E122" i="14"/>
  <c r="E121" i="14"/>
  <c r="E119" i="14"/>
  <c r="E118" i="14"/>
  <c r="E113" i="14"/>
  <c r="E115" i="14"/>
  <c r="E112" i="14"/>
  <c r="E111" i="14"/>
  <c r="F85" i="14"/>
  <c r="E85" i="14"/>
  <c r="F83" i="14"/>
  <c r="F86" i="14" s="1"/>
  <c r="E139" i="13"/>
  <c r="F85" i="13"/>
  <c r="F84" i="13"/>
  <c r="F83" i="13"/>
  <c r="F86" i="13" s="1"/>
  <c r="E85" i="13"/>
  <c r="E84" i="13"/>
  <c r="E83" i="13"/>
  <c r="E86" i="13" s="1"/>
  <c r="J86" i="13" s="1"/>
  <c r="E36" i="13"/>
  <c r="E210" i="13"/>
  <c r="E211" i="13"/>
  <c r="E209" i="13"/>
  <c r="E203" i="13"/>
  <c r="E204" i="13"/>
  <c r="E202" i="13"/>
  <c r="E195" i="13"/>
  <c r="E196" i="13"/>
  <c r="E197" i="13"/>
  <c r="E198" i="13"/>
  <c r="E194" i="13"/>
  <c r="E187" i="13"/>
  <c r="E188" i="13"/>
  <c r="E189" i="13"/>
  <c r="E186" i="13"/>
  <c r="E205" i="14"/>
  <c r="E204" i="14"/>
  <c r="E203" i="14"/>
  <c r="E199" i="14"/>
  <c r="E198" i="14"/>
  <c r="E195" i="14"/>
  <c r="E197" i="14"/>
  <c r="E196" i="14"/>
  <c r="E186" i="14"/>
  <c r="E187" i="14"/>
  <c r="E188" i="14"/>
  <c r="E189" i="14"/>
  <c r="E190" i="14"/>
  <c r="E191" i="14"/>
  <c r="E185" i="14"/>
  <c r="F195" i="14"/>
  <c r="E247" i="14"/>
  <c r="D247" i="14"/>
  <c r="D255" i="14" s="1"/>
  <c r="C247" i="14"/>
  <c r="E128" i="14"/>
  <c r="E131" i="14" s="1"/>
  <c r="J131" i="14" s="1"/>
  <c r="E120" i="14"/>
  <c r="E114" i="14"/>
  <c r="E134" i="13"/>
  <c r="E128" i="13"/>
  <c r="E130" i="13"/>
  <c r="E120" i="13"/>
  <c r="E122" i="13"/>
  <c r="E112" i="13"/>
  <c r="E114" i="13"/>
  <c r="E115" i="13"/>
  <c r="E110" i="13"/>
  <c r="E31" i="14"/>
  <c r="E32" i="14"/>
  <c r="E29" i="14"/>
  <c r="E21" i="14"/>
  <c r="E22" i="14"/>
  <c r="E23" i="14"/>
  <c r="E24" i="14"/>
  <c r="E25" i="14"/>
  <c r="E20" i="14"/>
  <c r="E12" i="14"/>
  <c r="E13" i="14"/>
  <c r="E14" i="14"/>
  <c r="E15" i="14"/>
  <c r="E16" i="14"/>
  <c r="E17" i="14"/>
  <c r="E11" i="14"/>
  <c r="E31" i="13"/>
  <c r="E32" i="13"/>
  <c r="E38" i="13"/>
  <c r="E37" i="13"/>
  <c r="E29" i="13"/>
  <c r="E21" i="13"/>
  <c r="E22" i="13"/>
  <c r="E23" i="13"/>
  <c r="E24" i="13"/>
  <c r="E25" i="13"/>
  <c r="E20" i="13"/>
  <c r="E12" i="13"/>
  <c r="E13" i="13"/>
  <c r="E14" i="13"/>
  <c r="E15" i="13"/>
  <c r="E16" i="13"/>
  <c r="E17" i="13"/>
  <c r="E11" i="13"/>
  <c r="E39" i="13"/>
  <c r="E40" i="13"/>
  <c r="E40" i="14"/>
  <c r="E123" i="14"/>
  <c r="J123" i="14"/>
  <c r="E116" i="14"/>
  <c r="J116" i="14"/>
  <c r="E116" i="13"/>
  <c r="J116" i="13"/>
  <c r="D229" i="14"/>
  <c r="D230" i="14"/>
  <c r="D231" i="14"/>
  <c r="D228" i="14"/>
  <c r="C229" i="14"/>
  <c r="C230" i="14"/>
  <c r="C231" i="14"/>
  <c r="C228" i="14"/>
  <c r="D219" i="14"/>
  <c r="D220" i="14"/>
  <c r="D221" i="14"/>
  <c r="D222" i="14"/>
  <c r="D223" i="14"/>
  <c r="D224" i="14"/>
  <c r="D218" i="14"/>
  <c r="C219" i="14"/>
  <c r="C220" i="14"/>
  <c r="C221" i="14"/>
  <c r="C222" i="14"/>
  <c r="C223" i="14"/>
  <c r="C224" i="14"/>
  <c r="C218" i="14"/>
  <c r="C225" i="14" s="1"/>
  <c r="D211" i="14"/>
  <c r="D212" i="14"/>
  <c r="D213" i="14"/>
  <c r="D210" i="14"/>
  <c r="O210" i="14" s="1"/>
  <c r="C211" i="14"/>
  <c r="C212" i="14"/>
  <c r="C213" i="14"/>
  <c r="C210" i="14"/>
  <c r="D204" i="14"/>
  <c r="D205" i="14"/>
  <c r="D203" i="14"/>
  <c r="C205" i="14"/>
  <c r="C203" i="14"/>
  <c r="C206" i="14" s="1"/>
  <c r="C204" i="14"/>
  <c r="D196" i="14"/>
  <c r="D197" i="14"/>
  <c r="D198" i="14"/>
  <c r="D200" i="14" s="1"/>
  <c r="O200" i="14" s="1"/>
  <c r="D195" i="14"/>
  <c r="D199" i="14"/>
  <c r="C196" i="14"/>
  <c r="C197" i="14"/>
  <c r="C198" i="14"/>
  <c r="C195" i="14" s="1"/>
  <c r="C200" i="14" s="1"/>
  <c r="C199" i="14"/>
  <c r="D186" i="14"/>
  <c r="D187" i="14"/>
  <c r="D188" i="14"/>
  <c r="D189" i="14"/>
  <c r="O189" i="14" s="1"/>
  <c r="D190" i="14"/>
  <c r="D191" i="14"/>
  <c r="D185" i="14"/>
  <c r="C186" i="14"/>
  <c r="C187" i="14"/>
  <c r="C188" i="14"/>
  <c r="C189" i="14"/>
  <c r="C190" i="14"/>
  <c r="C191" i="14"/>
  <c r="C185" i="14"/>
  <c r="D228" i="13"/>
  <c r="D229" i="13"/>
  <c r="O229" i="13" s="1"/>
  <c r="D230" i="13"/>
  <c r="D227" i="13"/>
  <c r="D231" i="13" s="1"/>
  <c r="C228" i="13"/>
  <c r="C229" i="13"/>
  <c r="C230" i="13"/>
  <c r="C227" i="13"/>
  <c r="D218" i="13"/>
  <c r="D219" i="13"/>
  <c r="O219" i="13" s="1"/>
  <c r="D220" i="13"/>
  <c r="D221" i="13"/>
  <c r="O221" i="13" s="1"/>
  <c r="D222" i="13"/>
  <c r="D223" i="13"/>
  <c r="O223" i="13" s="1"/>
  <c r="D217" i="13"/>
  <c r="D224" i="13" s="1"/>
  <c r="D232" i="13" s="1"/>
  <c r="O232" i="13" s="1"/>
  <c r="C218" i="13"/>
  <c r="C219" i="13"/>
  <c r="C220" i="13"/>
  <c r="C221" i="13"/>
  <c r="C222" i="13"/>
  <c r="C223" i="13"/>
  <c r="C217" i="13"/>
  <c r="C224" i="13" s="1"/>
  <c r="H224" i="13" s="1"/>
  <c r="D210" i="13"/>
  <c r="D211" i="13"/>
  <c r="D212" i="13"/>
  <c r="D209" i="13"/>
  <c r="D213" i="13" s="1"/>
  <c r="O213" i="13" s="1"/>
  <c r="C210" i="13"/>
  <c r="C211" i="13"/>
  <c r="C212" i="13"/>
  <c r="C209" i="13"/>
  <c r="C213" i="13" s="1"/>
  <c r="D203" i="13"/>
  <c r="D204" i="13"/>
  <c r="O204" i="13" s="1"/>
  <c r="D202" i="13"/>
  <c r="C203" i="13"/>
  <c r="C204" i="13"/>
  <c r="C202" i="13"/>
  <c r="C205" i="13" s="1"/>
  <c r="D194" i="13"/>
  <c r="D195" i="13"/>
  <c r="O195" i="13" s="1"/>
  <c r="D196" i="13"/>
  <c r="D197" i="13"/>
  <c r="D198" i="13"/>
  <c r="C194" i="13"/>
  <c r="C195" i="13"/>
  <c r="C196" i="13"/>
  <c r="C197" i="13"/>
  <c r="C198" i="13"/>
  <c r="D184" i="13"/>
  <c r="D185" i="13"/>
  <c r="D186" i="13"/>
  <c r="O186" i="13" s="1"/>
  <c r="D187" i="13"/>
  <c r="D188" i="13"/>
  <c r="O188" i="13" s="1"/>
  <c r="D189" i="13"/>
  <c r="D183" i="13"/>
  <c r="O183" i="13" s="1"/>
  <c r="C184" i="13"/>
  <c r="C185" i="13"/>
  <c r="C186" i="13"/>
  <c r="C187" i="13"/>
  <c r="C188" i="13"/>
  <c r="C189" i="13"/>
  <c r="C183" i="13"/>
  <c r="D193" i="13"/>
  <c r="D199" i="13" s="1"/>
  <c r="I199" i="13" s="1"/>
  <c r="H206" i="14"/>
  <c r="I200" i="14"/>
  <c r="F230" i="13"/>
  <c r="E230" i="13"/>
  <c r="O230" i="13"/>
  <c r="F229" i="13"/>
  <c r="E229" i="13"/>
  <c r="F228" i="13"/>
  <c r="E228" i="13"/>
  <c r="O228" i="13"/>
  <c r="F227" i="13"/>
  <c r="F231" i="13" s="1"/>
  <c r="K231" i="13" s="1"/>
  <c r="E227" i="13"/>
  <c r="I231" i="13"/>
  <c r="C231" i="13"/>
  <c r="H231" i="13"/>
  <c r="F223" i="13"/>
  <c r="E223" i="13"/>
  <c r="F222" i="13"/>
  <c r="E222" i="13"/>
  <c r="O222" i="13"/>
  <c r="F221" i="13"/>
  <c r="E221" i="13"/>
  <c r="F220" i="13"/>
  <c r="E220" i="13"/>
  <c r="O220" i="13"/>
  <c r="F219" i="13"/>
  <c r="E219" i="13"/>
  <c r="F218" i="13"/>
  <c r="E218" i="13"/>
  <c r="O218" i="13"/>
  <c r="F217" i="13"/>
  <c r="F224" i="13" s="1"/>
  <c r="K224" i="13" s="1"/>
  <c r="E217" i="13"/>
  <c r="I224" i="13"/>
  <c r="F212" i="13"/>
  <c r="O212" i="13"/>
  <c r="F211" i="13"/>
  <c r="O211" i="13"/>
  <c r="F210" i="13"/>
  <c r="O210" i="13"/>
  <c r="F209" i="13"/>
  <c r="F213" i="13" s="1"/>
  <c r="E213" i="13"/>
  <c r="F204" i="13"/>
  <c r="F203" i="13"/>
  <c r="O203" i="13"/>
  <c r="F202" i="13"/>
  <c r="F205" i="13" s="1"/>
  <c r="K205" i="13" s="1"/>
  <c r="E205" i="13"/>
  <c r="J205" i="13"/>
  <c r="D205" i="13"/>
  <c r="I205" i="13"/>
  <c r="H205" i="13"/>
  <c r="F198" i="13"/>
  <c r="O198" i="13"/>
  <c r="F197" i="13"/>
  <c r="E193" i="13"/>
  <c r="E199" i="13"/>
  <c r="O197" i="13"/>
  <c r="F196" i="13"/>
  <c r="O196" i="13"/>
  <c r="F195" i="13"/>
  <c r="F193" i="13" s="1"/>
  <c r="F199" i="13" s="1"/>
  <c r="K199" i="13" s="1"/>
  <c r="F194" i="13"/>
  <c r="F189" i="13"/>
  <c r="O189" i="13"/>
  <c r="F188" i="13"/>
  <c r="F187" i="13"/>
  <c r="O187" i="13"/>
  <c r="F186" i="13"/>
  <c r="F185" i="13"/>
  <c r="E185" i="13"/>
  <c r="O185" i="13"/>
  <c r="F184" i="13"/>
  <c r="E184" i="13"/>
  <c r="O184" i="13"/>
  <c r="F183" i="13"/>
  <c r="F190" i="13" s="1"/>
  <c r="E183" i="13"/>
  <c r="E190" i="13" s="1"/>
  <c r="D190" i="13"/>
  <c r="C190" i="13"/>
  <c r="H190" i="13" s="1"/>
  <c r="D168" i="13"/>
  <c r="G168" i="13" s="1"/>
  <c r="F167" i="13"/>
  <c r="E167" i="13"/>
  <c r="C167" i="13"/>
  <c r="G167" i="13" s="1"/>
  <c r="G165" i="13"/>
  <c r="D162" i="13"/>
  <c r="F161" i="13"/>
  <c r="E161" i="13"/>
  <c r="C161" i="13"/>
  <c r="G161" i="13" s="1"/>
  <c r="D159" i="13"/>
  <c r="G159" i="13" s="1"/>
  <c r="F158" i="13"/>
  <c r="E158" i="13"/>
  <c r="C158" i="13"/>
  <c r="F157" i="13"/>
  <c r="E157" i="13"/>
  <c r="E160" i="13" s="1"/>
  <c r="D157" i="13"/>
  <c r="D160" i="13" s="1"/>
  <c r="C157" i="13"/>
  <c r="C160" i="13" s="1"/>
  <c r="F139" i="13"/>
  <c r="D139" i="13"/>
  <c r="O139" i="13"/>
  <c r="C139" i="13"/>
  <c r="H139" i="13"/>
  <c r="F136" i="13"/>
  <c r="D136" i="13"/>
  <c r="O136" i="13" s="1"/>
  <c r="C136" i="13"/>
  <c r="F135" i="13"/>
  <c r="D135" i="13"/>
  <c r="O135" i="13" s="1"/>
  <c r="C135" i="13"/>
  <c r="F134" i="13"/>
  <c r="D134" i="13"/>
  <c r="O134" i="13" s="1"/>
  <c r="C134" i="13"/>
  <c r="F133" i="13"/>
  <c r="E137" i="13"/>
  <c r="J137" i="13" s="1"/>
  <c r="D133" i="13"/>
  <c r="O133" i="13" s="1"/>
  <c r="C133" i="13"/>
  <c r="F130" i="13"/>
  <c r="D130" i="13"/>
  <c r="O130" i="13" s="1"/>
  <c r="C130" i="13"/>
  <c r="F129" i="13"/>
  <c r="D129" i="13"/>
  <c r="O129" i="13" s="1"/>
  <c r="C129" i="13"/>
  <c r="F128" i="13"/>
  <c r="D128" i="13"/>
  <c r="O128" i="13" s="1"/>
  <c r="C128" i="13"/>
  <c r="F127" i="13"/>
  <c r="D127" i="13"/>
  <c r="O127" i="13" s="1"/>
  <c r="C127" i="13"/>
  <c r="F126" i="13"/>
  <c r="F131" i="13" s="1"/>
  <c r="K131" i="13" s="1"/>
  <c r="E131" i="13"/>
  <c r="J131" i="13"/>
  <c r="D126" i="13"/>
  <c r="D131" i="13" s="1"/>
  <c r="I131" i="13" s="1"/>
  <c r="C126" i="13"/>
  <c r="F122" i="13"/>
  <c r="D122" i="13"/>
  <c r="O122" i="13"/>
  <c r="C122" i="13"/>
  <c r="F121" i="13"/>
  <c r="D121" i="13"/>
  <c r="O121" i="13"/>
  <c r="C121" i="13"/>
  <c r="F120" i="13"/>
  <c r="D120" i="13"/>
  <c r="O120" i="13"/>
  <c r="C120" i="13"/>
  <c r="F119" i="13"/>
  <c r="D119" i="13"/>
  <c r="O119" i="13"/>
  <c r="C119" i="13"/>
  <c r="F118" i="13"/>
  <c r="F123" i="13" s="1"/>
  <c r="K123" i="13" s="1"/>
  <c r="D118" i="13"/>
  <c r="O118" i="13"/>
  <c r="C118" i="13"/>
  <c r="F115" i="13"/>
  <c r="F114" i="13"/>
  <c r="D114" i="13"/>
  <c r="O114" i="13" s="1"/>
  <c r="C114" i="13"/>
  <c r="F113" i="13"/>
  <c r="D113" i="13"/>
  <c r="O113" i="13" s="1"/>
  <c r="C113" i="13"/>
  <c r="F112" i="13"/>
  <c r="D112" i="13"/>
  <c r="O112" i="13"/>
  <c r="C112" i="13"/>
  <c r="F111" i="13"/>
  <c r="D111" i="13"/>
  <c r="O111" i="13"/>
  <c r="C111" i="13"/>
  <c r="F110" i="13"/>
  <c r="D110" i="13"/>
  <c r="O110" i="13"/>
  <c r="C110" i="13"/>
  <c r="D85" i="13"/>
  <c r="C85" i="13"/>
  <c r="D84" i="13"/>
  <c r="C84" i="13"/>
  <c r="D83" i="13"/>
  <c r="C83" i="13"/>
  <c r="C86" i="13" s="1"/>
  <c r="F79" i="13"/>
  <c r="K79" i="13" s="1"/>
  <c r="E79" i="13"/>
  <c r="J79" i="13" s="1"/>
  <c r="D79" i="13"/>
  <c r="C79" i="13"/>
  <c r="D78" i="13"/>
  <c r="C78" i="13"/>
  <c r="F77" i="13"/>
  <c r="E77" i="13"/>
  <c r="D77" i="13"/>
  <c r="C77" i="13"/>
  <c r="F76" i="13"/>
  <c r="F80" i="13" s="1"/>
  <c r="K80" i="13" s="1"/>
  <c r="E76" i="13"/>
  <c r="E80" i="13" s="1"/>
  <c r="J80" i="13" s="1"/>
  <c r="D76" i="13"/>
  <c r="C76" i="13"/>
  <c r="F72" i="13"/>
  <c r="E72" i="13"/>
  <c r="D72" i="13"/>
  <c r="C72" i="13"/>
  <c r="F71" i="13"/>
  <c r="E71" i="13"/>
  <c r="D71" i="13"/>
  <c r="C71" i="13"/>
  <c r="F70" i="13"/>
  <c r="E70" i="13"/>
  <c r="D70" i="13"/>
  <c r="C70" i="13"/>
  <c r="F69" i="13"/>
  <c r="E69" i="13"/>
  <c r="D69" i="13"/>
  <c r="C69" i="13"/>
  <c r="D68" i="13"/>
  <c r="C68" i="13"/>
  <c r="F67" i="13"/>
  <c r="E67" i="13"/>
  <c r="D67" i="13"/>
  <c r="C67" i="13"/>
  <c r="F66" i="13"/>
  <c r="F73" i="13" s="1"/>
  <c r="K73" i="13" s="1"/>
  <c r="E66" i="13"/>
  <c r="E73" i="13" s="1"/>
  <c r="J73" i="13" s="1"/>
  <c r="D66" i="13"/>
  <c r="C66" i="13"/>
  <c r="C73" i="13" s="1"/>
  <c r="F63" i="13"/>
  <c r="E63" i="13"/>
  <c r="D63" i="13"/>
  <c r="C63" i="13"/>
  <c r="F62" i="13"/>
  <c r="E62" i="13"/>
  <c r="D62" i="13"/>
  <c r="C62" i="13"/>
  <c r="F61" i="13"/>
  <c r="E61" i="13"/>
  <c r="D61" i="13"/>
  <c r="C61" i="13"/>
  <c r="F60" i="13"/>
  <c r="F64" i="13" s="1"/>
  <c r="K64" i="13" s="1"/>
  <c r="E60" i="13"/>
  <c r="D60" i="13"/>
  <c r="C60" i="13"/>
  <c r="F38" i="13"/>
  <c r="D38" i="13"/>
  <c r="C38" i="13"/>
  <c r="F37" i="13"/>
  <c r="D37" i="13"/>
  <c r="O37" i="13" s="1"/>
  <c r="C37" i="13"/>
  <c r="F36" i="13"/>
  <c r="F40" i="13" s="1"/>
  <c r="K40" i="13" s="1"/>
  <c r="J40" i="13"/>
  <c r="D36" i="13"/>
  <c r="C36" i="13"/>
  <c r="F32" i="13"/>
  <c r="D32" i="13"/>
  <c r="O32" i="13" s="1"/>
  <c r="C32" i="13"/>
  <c r="F31" i="13"/>
  <c r="D31" i="13"/>
  <c r="O31" i="13" s="1"/>
  <c r="C31" i="13"/>
  <c r="F30" i="13"/>
  <c r="D30" i="13"/>
  <c r="O30" i="13" s="1"/>
  <c r="C30" i="13"/>
  <c r="F29" i="13"/>
  <c r="F33" i="13" s="1"/>
  <c r="K33" i="13" s="1"/>
  <c r="E33" i="13"/>
  <c r="J33" i="13" s="1"/>
  <c r="D29" i="13"/>
  <c r="O29" i="13"/>
  <c r="C29" i="13"/>
  <c r="F25" i="13"/>
  <c r="D25" i="13"/>
  <c r="O25" i="13"/>
  <c r="C25" i="13"/>
  <c r="F24" i="13"/>
  <c r="D24" i="13"/>
  <c r="O24" i="13"/>
  <c r="C24" i="13"/>
  <c r="F23" i="13"/>
  <c r="D23" i="13"/>
  <c r="O23" i="13"/>
  <c r="C23" i="13"/>
  <c r="F22" i="13"/>
  <c r="D22" i="13"/>
  <c r="O22" i="13"/>
  <c r="C22" i="13"/>
  <c r="F21" i="13"/>
  <c r="D21" i="13"/>
  <c r="O21" i="13"/>
  <c r="C21" i="13"/>
  <c r="F20" i="13"/>
  <c r="F26" i="13" s="1"/>
  <c r="K26" i="13" s="1"/>
  <c r="E26" i="13"/>
  <c r="J26" i="13"/>
  <c r="D20" i="13"/>
  <c r="C20" i="13"/>
  <c r="F17" i="13"/>
  <c r="D17" i="13"/>
  <c r="O17" i="13" s="1"/>
  <c r="C17" i="13"/>
  <c r="F16" i="13"/>
  <c r="D16" i="13"/>
  <c r="O16" i="13" s="1"/>
  <c r="C16" i="13"/>
  <c r="F15" i="13"/>
  <c r="D15" i="13"/>
  <c r="O15" i="13" s="1"/>
  <c r="C15" i="13"/>
  <c r="F14" i="13"/>
  <c r="D14" i="13"/>
  <c r="O14" i="13" s="1"/>
  <c r="C14" i="13"/>
  <c r="F13" i="13"/>
  <c r="D13" i="13"/>
  <c r="O13" i="13" s="1"/>
  <c r="C13" i="13"/>
  <c r="F12" i="13"/>
  <c r="D12" i="13"/>
  <c r="O12" i="13" s="1"/>
  <c r="C12" i="13"/>
  <c r="F11" i="13"/>
  <c r="F18" i="13" s="1"/>
  <c r="K18" i="13" s="1"/>
  <c r="E18" i="13"/>
  <c r="J18" i="13" s="1"/>
  <c r="D11" i="13"/>
  <c r="C11" i="13"/>
  <c r="E248" i="14"/>
  <c r="F231" i="14"/>
  <c r="E231" i="14"/>
  <c r="F230" i="14"/>
  <c r="E230" i="14"/>
  <c r="F229" i="14"/>
  <c r="E229" i="14"/>
  <c r="F228" i="14"/>
  <c r="E228" i="14"/>
  <c r="E232" i="14" s="1"/>
  <c r="J232" i="14" s="1"/>
  <c r="C232" i="14"/>
  <c r="H232" i="14" s="1"/>
  <c r="F224" i="14"/>
  <c r="E224" i="14"/>
  <c r="F223" i="14"/>
  <c r="E223" i="14"/>
  <c r="F222" i="14"/>
  <c r="E222" i="14"/>
  <c r="F221" i="14"/>
  <c r="E221" i="14"/>
  <c r="F220" i="14"/>
  <c r="E220" i="14"/>
  <c r="F219" i="14"/>
  <c r="E219" i="14"/>
  <c r="F218" i="14"/>
  <c r="E218" i="14"/>
  <c r="E225" i="14" s="1"/>
  <c r="J225" i="14" s="1"/>
  <c r="D225" i="14"/>
  <c r="I225" i="14" s="1"/>
  <c r="F213" i="14"/>
  <c r="O213" i="14"/>
  <c r="F212" i="14"/>
  <c r="O212" i="14"/>
  <c r="F211" i="14"/>
  <c r="O211" i="14"/>
  <c r="F210" i="14"/>
  <c r="F214" i="14" s="1"/>
  <c r="C214" i="14"/>
  <c r="F205" i="14"/>
  <c r="J205" i="14"/>
  <c r="O205" i="14"/>
  <c r="F204" i="14"/>
  <c r="O204" i="14"/>
  <c r="F203" i="14"/>
  <c r="F206" i="14" s="1"/>
  <c r="K206" i="14" s="1"/>
  <c r="D206" i="14"/>
  <c r="I206" i="14"/>
  <c r="F199" i="14"/>
  <c r="F198" i="14"/>
  <c r="F197" i="14"/>
  <c r="O197" i="14"/>
  <c r="F196" i="14"/>
  <c r="O196" i="14"/>
  <c r="O195" i="14"/>
  <c r="F191" i="14"/>
  <c r="O191" i="14"/>
  <c r="F190" i="14"/>
  <c r="O190" i="14"/>
  <c r="F189" i="14"/>
  <c r="F188" i="14"/>
  <c r="O188" i="14"/>
  <c r="F187" i="14"/>
  <c r="O187" i="14"/>
  <c r="F186" i="14"/>
  <c r="O186" i="14"/>
  <c r="F185" i="14"/>
  <c r="F192" i="14" s="1"/>
  <c r="K192" i="14" s="1"/>
  <c r="D192" i="14"/>
  <c r="I192" i="14"/>
  <c r="C192" i="14"/>
  <c r="H192" i="14"/>
  <c r="D170" i="14"/>
  <c r="G170" i="14" s="1"/>
  <c r="F169" i="14"/>
  <c r="E169" i="14"/>
  <c r="C169" i="14"/>
  <c r="G169" i="14" s="1"/>
  <c r="G167" i="14"/>
  <c r="F166" i="14"/>
  <c r="D162" i="14"/>
  <c r="G162" i="14" s="1"/>
  <c r="F161" i="14"/>
  <c r="E161" i="14"/>
  <c r="C161" i="14"/>
  <c r="G161" i="14" s="1"/>
  <c r="D159" i="14"/>
  <c r="G159" i="14" s="1"/>
  <c r="F158" i="14"/>
  <c r="E158" i="14"/>
  <c r="C158" i="14"/>
  <c r="F157" i="14"/>
  <c r="E157" i="14"/>
  <c r="E160" i="14" s="1"/>
  <c r="E168" i="14" s="1"/>
  <c r="E171" i="14" s="1"/>
  <c r="D157" i="14"/>
  <c r="D160" i="14" s="1"/>
  <c r="D168" i="14" s="1"/>
  <c r="D171" i="14" s="1"/>
  <c r="C157" i="14"/>
  <c r="C160" i="14" s="1"/>
  <c r="C168" i="14" s="1"/>
  <c r="C171" i="14" s="1"/>
  <c r="F139" i="14"/>
  <c r="D139" i="14"/>
  <c r="C139" i="14"/>
  <c r="F136" i="14"/>
  <c r="K136" i="14" s="1"/>
  <c r="J136" i="14"/>
  <c r="D136" i="14"/>
  <c r="I136" i="14" s="1"/>
  <c r="C136" i="14"/>
  <c r="H136" i="14"/>
  <c r="F135" i="14"/>
  <c r="D135" i="14"/>
  <c r="O135" i="14" s="1"/>
  <c r="C135" i="14"/>
  <c r="F134" i="14"/>
  <c r="D134" i="14"/>
  <c r="O134" i="14" s="1"/>
  <c r="C134" i="14"/>
  <c r="F133" i="14"/>
  <c r="F137" i="14" s="1"/>
  <c r="K137" i="14" s="1"/>
  <c r="E137" i="14"/>
  <c r="J137" i="14" s="1"/>
  <c r="D133" i="14"/>
  <c r="O133" i="14" s="1"/>
  <c r="C133" i="14"/>
  <c r="F130" i="14"/>
  <c r="D130" i="14"/>
  <c r="O130" i="14" s="1"/>
  <c r="C130" i="14"/>
  <c r="F129" i="14"/>
  <c r="D129" i="14"/>
  <c r="O129" i="14" s="1"/>
  <c r="C129" i="14"/>
  <c r="F128" i="14"/>
  <c r="D128" i="14"/>
  <c r="O128" i="14" s="1"/>
  <c r="C128" i="14"/>
  <c r="F127" i="14"/>
  <c r="D127" i="14"/>
  <c r="O127" i="14" s="1"/>
  <c r="C127" i="14"/>
  <c r="F126" i="14"/>
  <c r="F131" i="14" s="1"/>
  <c r="K131" i="14" s="1"/>
  <c r="D126" i="14"/>
  <c r="D131" i="14" s="1"/>
  <c r="C126" i="14"/>
  <c r="F122" i="14"/>
  <c r="D122" i="14"/>
  <c r="O122" i="14"/>
  <c r="C122" i="14"/>
  <c r="F121" i="14"/>
  <c r="D121" i="14"/>
  <c r="C121" i="14"/>
  <c r="C119" i="14" s="1"/>
  <c r="F120" i="14"/>
  <c r="D120" i="14"/>
  <c r="O120" i="14"/>
  <c r="C120" i="14"/>
  <c r="F119" i="14"/>
  <c r="F118" i="14"/>
  <c r="D118" i="14"/>
  <c r="C118" i="14"/>
  <c r="F115" i="14"/>
  <c r="F114" i="14"/>
  <c r="D114" i="14"/>
  <c r="O114" i="14" s="1"/>
  <c r="C114" i="14"/>
  <c r="F113" i="14"/>
  <c r="D113" i="14"/>
  <c r="D115" i="14" s="1"/>
  <c r="O115" i="14" s="1"/>
  <c r="C113" i="14"/>
  <c r="F112" i="14"/>
  <c r="D112" i="14"/>
  <c r="O112" i="14"/>
  <c r="C112" i="14"/>
  <c r="F111" i="14"/>
  <c r="D111" i="14"/>
  <c r="O111" i="14"/>
  <c r="C111" i="14"/>
  <c r="F110" i="14"/>
  <c r="D110" i="14"/>
  <c r="O110" i="14"/>
  <c r="C110" i="14"/>
  <c r="D85" i="14"/>
  <c r="C85" i="14"/>
  <c r="F84" i="14"/>
  <c r="E84" i="14"/>
  <c r="D84" i="14"/>
  <c r="C84" i="14"/>
  <c r="D83" i="14"/>
  <c r="D86" i="14" s="1"/>
  <c r="I86" i="14" s="1"/>
  <c r="C83" i="14"/>
  <c r="F79" i="14"/>
  <c r="K79" i="14" s="1"/>
  <c r="E79" i="14"/>
  <c r="J79" i="14" s="1"/>
  <c r="D79" i="14"/>
  <c r="C79" i="14"/>
  <c r="F78" i="14"/>
  <c r="E78" i="14"/>
  <c r="D78" i="14"/>
  <c r="C78" i="14"/>
  <c r="F77" i="14"/>
  <c r="E77" i="14"/>
  <c r="D77" i="14"/>
  <c r="C77" i="14"/>
  <c r="F76" i="14"/>
  <c r="F80" i="14" s="1"/>
  <c r="K80" i="14" s="1"/>
  <c r="E76" i="14"/>
  <c r="E80" i="14" s="1"/>
  <c r="J80" i="14" s="1"/>
  <c r="D76" i="14"/>
  <c r="D80" i="14" s="1"/>
  <c r="C76" i="14"/>
  <c r="F72" i="14"/>
  <c r="E72" i="14"/>
  <c r="F71" i="14"/>
  <c r="E71" i="14"/>
  <c r="D71" i="14"/>
  <c r="C71" i="14"/>
  <c r="F70" i="14"/>
  <c r="E70" i="14"/>
  <c r="D70" i="14"/>
  <c r="C70" i="14"/>
  <c r="F69" i="14"/>
  <c r="E69" i="14"/>
  <c r="D69" i="14"/>
  <c r="C69" i="14"/>
  <c r="F68" i="14"/>
  <c r="E68" i="14"/>
  <c r="D68" i="14"/>
  <c r="C68" i="14"/>
  <c r="F67" i="14"/>
  <c r="E67" i="14"/>
  <c r="D67" i="14"/>
  <c r="D72" i="14" s="1"/>
  <c r="C67" i="14"/>
  <c r="C72" i="14" s="1"/>
  <c r="F66" i="14"/>
  <c r="F73" i="14" s="1"/>
  <c r="K73" i="14" s="1"/>
  <c r="E66" i="14"/>
  <c r="E73" i="14" s="1"/>
  <c r="J73" i="14" s="1"/>
  <c r="D66" i="14"/>
  <c r="C66" i="14"/>
  <c r="F63" i="14"/>
  <c r="E63" i="14"/>
  <c r="D63" i="14"/>
  <c r="C63" i="14"/>
  <c r="F62" i="14"/>
  <c r="E62" i="14"/>
  <c r="D62" i="14"/>
  <c r="C62" i="14"/>
  <c r="F61" i="14"/>
  <c r="E61" i="14"/>
  <c r="D61" i="14"/>
  <c r="C61" i="14"/>
  <c r="F60" i="14"/>
  <c r="F64" i="14" s="1"/>
  <c r="E60" i="14"/>
  <c r="D60" i="14"/>
  <c r="C60" i="14"/>
  <c r="F39" i="14"/>
  <c r="D39" i="14"/>
  <c r="O39" i="14"/>
  <c r="C39" i="14"/>
  <c r="F38" i="14"/>
  <c r="D38" i="14"/>
  <c r="O38" i="14"/>
  <c r="C38" i="14"/>
  <c r="F37" i="14"/>
  <c r="D37" i="14"/>
  <c r="O37" i="14"/>
  <c r="C37" i="14"/>
  <c r="F36" i="14"/>
  <c r="F40" i="14" s="1"/>
  <c r="K40" i="14" s="1"/>
  <c r="J40" i="14"/>
  <c r="D36" i="14"/>
  <c r="O36" i="14" s="1"/>
  <c r="C36" i="14"/>
  <c r="F32" i="14"/>
  <c r="D32" i="14"/>
  <c r="O32" i="14" s="1"/>
  <c r="C32" i="14"/>
  <c r="F31" i="14"/>
  <c r="D31" i="14"/>
  <c r="O31" i="14" s="1"/>
  <c r="C31" i="14"/>
  <c r="F30" i="14"/>
  <c r="D30" i="14"/>
  <c r="O30" i="14" s="1"/>
  <c r="C30" i="14"/>
  <c r="F29" i="14"/>
  <c r="F33" i="14" s="1"/>
  <c r="K33" i="14" s="1"/>
  <c r="E33" i="14"/>
  <c r="J33" i="14" s="1"/>
  <c r="D29" i="14"/>
  <c r="O29" i="14" s="1"/>
  <c r="C29" i="14"/>
  <c r="F25" i="14"/>
  <c r="D25" i="14"/>
  <c r="O25" i="14" s="1"/>
  <c r="C25" i="14"/>
  <c r="F24" i="14"/>
  <c r="D24" i="14"/>
  <c r="O24" i="14" s="1"/>
  <c r="C24" i="14"/>
  <c r="F23" i="14"/>
  <c r="D23" i="14"/>
  <c r="O23" i="14" s="1"/>
  <c r="C23" i="14"/>
  <c r="F22" i="14"/>
  <c r="D22" i="14"/>
  <c r="O22" i="14" s="1"/>
  <c r="C22" i="14"/>
  <c r="F21" i="14"/>
  <c r="D21" i="14"/>
  <c r="O21" i="14" s="1"/>
  <c r="C21" i="14"/>
  <c r="F20" i="14"/>
  <c r="F26" i="14" s="1"/>
  <c r="K26" i="14" s="1"/>
  <c r="E26" i="14"/>
  <c r="J26" i="14" s="1"/>
  <c r="D20" i="14"/>
  <c r="O20" i="14" s="1"/>
  <c r="C20" i="14"/>
  <c r="F17" i="14"/>
  <c r="D17" i="14"/>
  <c r="O17" i="14" s="1"/>
  <c r="C17" i="14"/>
  <c r="F16" i="14"/>
  <c r="D16" i="14"/>
  <c r="C16" i="14"/>
  <c r="F15" i="14"/>
  <c r="D15" i="14"/>
  <c r="O15" i="14"/>
  <c r="C15" i="14"/>
  <c r="F14" i="14"/>
  <c r="D14" i="14"/>
  <c r="O14" i="14"/>
  <c r="C14" i="14"/>
  <c r="F13" i="14"/>
  <c r="D13" i="14"/>
  <c r="O13" i="14"/>
  <c r="C13" i="14"/>
  <c r="F12" i="14"/>
  <c r="D12" i="14"/>
  <c r="O12" i="14"/>
  <c r="C12" i="14"/>
  <c r="F11" i="14"/>
  <c r="F18" i="14" s="1"/>
  <c r="E18" i="14"/>
  <c r="J18" i="14"/>
  <c r="D11" i="14"/>
  <c r="C11" i="14"/>
  <c r="D168" i="10"/>
  <c r="G168" i="10" s="1"/>
  <c r="F167" i="10"/>
  <c r="E167" i="10"/>
  <c r="C167" i="10"/>
  <c r="D165" i="10"/>
  <c r="G165" i="10" s="1"/>
  <c r="F164" i="10"/>
  <c r="E164" i="10"/>
  <c r="C164" i="10"/>
  <c r="D162" i="10"/>
  <c r="G162" i="10"/>
  <c r="F161" i="10"/>
  <c r="E161" i="10"/>
  <c r="C161" i="10"/>
  <c r="D159" i="10"/>
  <c r="G159" i="10" s="1"/>
  <c r="F158" i="10"/>
  <c r="E158" i="10"/>
  <c r="C158" i="10"/>
  <c r="F157" i="10"/>
  <c r="E157" i="10"/>
  <c r="E160" i="10" s="1"/>
  <c r="D157" i="10"/>
  <c r="C157" i="10"/>
  <c r="C160" i="10" s="1"/>
  <c r="F139" i="10"/>
  <c r="E139" i="10"/>
  <c r="D139" i="10"/>
  <c r="C139" i="10"/>
  <c r="O138" i="10"/>
  <c r="O137" i="10"/>
  <c r="O136" i="10"/>
  <c r="F136" i="10"/>
  <c r="E136" i="10"/>
  <c r="D136" i="10"/>
  <c r="C136" i="10"/>
  <c r="O135" i="10"/>
  <c r="F135" i="10"/>
  <c r="E135" i="10"/>
  <c r="D135" i="10"/>
  <c r="C135" i="10"/>
  <c r="O134" i="10"/>
  <c r="F134" i="10"/>
  <c r="E134" i="10"/>
  <c r="D134" i="10"/>
  <c r="C134" i="10"/>
  <c r="O133" i="10"/>
  <c r="F133" i="10"/>
  <c r="E133" i="10"/>
  <c r="D133" i="10"/>
  <c r="C133" i="10"/>
  <c r="O131" i="10"/>
  <c r="O130" i="10"/>
  <c r="F130" i="10"/>
  <c r="E130" i="10"/>
  <c r="D130" i="10"/>
  <c r="C130" i="10"/>
  <c r="O129" i="10"/>
  <c r="F129" i="10"/>
  <c r="E129" i="10"/>
  <c r="D129" i="10"/>
  <c r="C129" i="10"/>
  <c r="O128" i="10"/>
  <c r="F128" i="10"/>
  <c r="E128" i="10"/>
  <c r="D128" i="10"/>
  <c r="C128" i="10"/>
  <c r="O127" i="10"/>
  <c r="F127" i="10"/>
  <c r="E127" i="10"/>
  <c r="D127" i="10"/>
  <c r="C127" i="10"/>
  <c r="O126" i="10"/>
  <c r="F126" i="10"/>
  <c r="E126" i="10"/>
  <c r="D126" i="10"/>
  <c r="C126" i="10"/>
  <c r="O124" i="10"/>
  <c r="O123" i="10"/>
  <c r="O122" i="10"/>
  <c r="F122" i="10"/>
  <c r="E122" i="10"/>
  <c r="D122" i="10"/>
  <c r="C122" i="10"/>
  <c r="O121" i="10"/>
  <c r="F121" i="10"/>
  <c r="E121" i="10"/>
  <c r="D121" i="10"/>
  <c r="C121" i="10"/>
  <c r="O120" i="10"/>
  <c r="F120" i="10"/>
  <c r="E120" i="10"/>
  <c r="D120" i="10"/>
  <c r="C120" i="10"/>
  <c r="O119" i="10"/>
  <c r="F119" i="10"/>
  <c r="E119" i="10"/>
  <c r="D119" i="10"/>
  <c r="C119" i="10"/>
  <c r="O118" i="10"/>
  <c r="F118" i="10"/>
  <c r="E118" i="10"/>
  <c r="D118" i="10"/>
  <c r="C118" i="10"/>
  <c r="O116" i="10"/>
  <c r="O115" i="10"/>
  <c r="F115" i="10"/>
  <c r="E115" i="10"/>
  <c r="D115" i="10"/>
  <c r="C115" i="10"/>
  <c r="O114" i="10"/>
  <c r="F114" i="10"/>
  <c r="E114" i="10"/>
  <c r="D114" i="10"/>
  <c r="C114" i="10"/>
  <c r="O113" i="10"/>
  <c r="F113" i="10"/>
  <c r="E113" i="10"/>
  <c r="D113" i="10"/>
  <c r="C113" i="10"/>
  <c r="O112" i="10"/>
  <c r="F112" i="10"/>
  <c r="E112" i="10"/>
  <c r="D112" i="10"/>
  <c r="C112" i="10"/>
  <c r="O111" i="10"/>
  <c r="F111" i="10"/>
  <c r="E111" i="10"/>
  <c r="D111" i="10"/>
  <c r="C111" i="10"/>
  <c r="O110" i="10"/>
  <c r="F110" i="10"/>
  <c r="E110" i="10"/>
  <c r="D110" i="10"/>
  <c r="C110" i="10"/>
  <c r="F85" i="10"/>
  <c r="E85" i="10"/>
  <c r="D85" i="10"/>
  <c r="C85" i="10"/>
  <c r="F84" i="10"/>
  <c r="E84" i="10"/>
  <c r="D84" i="10"/>
  <c r="C84" i="10"/>
  <c r="F83" i="10"/>
  <c r="F86" i="10" s="1"/>
  <c r="E83" i="10"/>
  <c r="E86" i="10" s="1"/>
  <c r="J86" i="10" s="1"/>
  <c r="D83" i="10"/>
  <c r="D86" i="10" s="1"/>
  <c r="I86" i="10" s="1"/>
  <c r="C83" i="10"/>
  <c r="F79" i="10"/>
  <c r="E79" i="10"/>
  <c r="D79" i="10"/>
  <c r="C79" i="10"/>
  <c r="F78" i="10"/>
  <c r="E78" i="10"/>
  <c r="D78" i="10"/>
  <c r="C78" i="10"/>
  <c r="F77" i="10"/>
  <c r="E77" i="10"/>
  <c r="D77" i="10"/>
  <c r="C77" i="10"/>
  <c r="F76" i="10"/>
  <c r="E76" i="10"/>
  <c r="E80" i="10" s="1"/>
  <c r="J80" i="10" s="1"/>
  <c r="D76" i="10"/>
  <c r="C76" i="10"/>
  <c r="C80" i="10" s="1"/>
  <c r="H80" i="10" s="1"/>
  <c r="F72" i="10"/>
  <c r="E72" i="10"/>
  <c r="D72" i="10"/>
  <c r="C72" i="10"/>
  <c r="F71" i="10"/>
  <c r="E71" i="10"/>
  <c r="D71" i="10"/>
  <c r="C71" i="10"/>
  <c r="F70" i="10"/>
  <c r="E70" i="10"/>
  <c r="D70" i="10"/>
  <c r="C70" i="10"/>
  <c r="F69" i="10"/>
  <c r="E69" i="10"/>
  <c r="D69" i="10"/>
  <c r="C69" i="10"/>
  <c r="F68" i="10"/>
  <c r="E68" i="10"/>
  <c r="D68" i="10"/>
  <c r="C68" i="10"/>
  <c r="F67" i="10"/>
  <c r="E67" i="10"/>
  <c r="D67" i="10"/>
  <c r="C67" i="10"/>
  <c r="F66" i="10"/>
  <c r="E66" i="10"/>
  <c r="D66" i="10"/>
  <c r="D73" i="10" s="1"/>
  <c r="I73" i="10" s="1"/>
  <c r="C66" i="10"/>
  <c r="F63" i="10"/>
  <c r="E63" i="10"/>
  <c r="D63" i="10"/>
  <c r="C63" i="10"/>
  <c r="F62" i="10"/>
  <c r="E62" i="10"/>
  <c r="D62" i="10"/>
  <c r="C62" i="10"/>
  <c r="F61" i="10"/>
  <c r="E61" i="10"/>
  <c r="D61" i="10"/>
  <c r="C61" i="10"/>
  <c r="F60" i="10"/>
  <c r="F64" i="10" s="1"/>
  <c r="E60" i="10"/>
  <c r="D60" i="10"/>
  <c r="D64" i="10" s="1"/>
  <c r="I64" i="10" s="1"/>
  <c r="C60" i="10"/>
  <c r="F39" i="10"/>
  <c r="E39" i="10"/>
  <c r="D39" i="10"/>
  <c r="O39" i="10" s="1"/>
  <c r="C39" i="10"/>
  <c r="F38" i="10"/>
  <c r="E38" i="10"/>
  <c r="D38" i="10"/>
  <c r="O38" i="10" s="1"/>
  <c r="C38" i="10"/>
  <c r="F37" i="10"/>
  <c r="E37" i="10"/>
  <c r="D37" i="10"/>
  <c r="O37" i="10" s="1"/>
  <c r="C37" i="10"/>
  <c r="F36" i="10"/>
  <c r="E36" i="10"/>
  <c r="D36" i="10"/>
  <c r="C36" i="10"/>
  <c r="C40" i="10" s="1"/>
  <c r="H40" i="10" s="1"/>
  <c r="F32" i="10"/>
  <c r="E32" i="10"/>
  <c r="D32" i="10"/>
  <c r="O32" i="10" s="1"/>
  <c r="C32" i="10"/>
  <c r="F31" i="10"/>
  <c r="E31" i="10"/>
  <c r="D31" i="10"/>
  <c r="O31" i="10" s="1"/>
  <c r="C31" i="10"/>
  <c r="F30" i="10"/>
  <c r="E30" i="10"/>
  <c r="D30" i="10"/>
  <c r="O30" i="10" s="1"/>
  <c r="C30" i="10"/>
  <c r="F29" i="10"/>
  <c r="E29" i="10"/>
  <c r="D29" i="10"/>
  <c r="C29" i="10"/>
  <c r="F25" i="10"/>
  <c r="E25" i="10"/>
  <c r="D25" i="10"/>
  <c r="O25" i="10" s="1"/>
  <c r="C25" i="10"/>
  <c r="F24" i="10"/>
  <c r="E24" i="10"/>
  <c r="D24" i="10"/>
  <c r="O24" i="10" s="1"/>
  <c r="C24" i="10"/>
  <c r="F23" i="10"/>
  <c r="E23" i="10"/>
  <c r="D23" i="10"/>
  <c r="O23" i="10" s="1"/>
  <c r="C23" i="10"/>
  <c r="F22" i="10"/>
  <c r="E22" i="10"/>
  <c r="D22" i="10"/>
  <c r="O22" i="10" s="1"/>
  <c r="C22" i="10"/>
  <c r="F21" i="10"/>
  <c r="E21" i="10"/>
  <c r="D21" i="10"/>
  <c r="O21" i="10" s="1"/>
  <c r="C21" i="10"/>
  <c r="F20" i="10"/>
  <c r="F26" i="10" s="1"/>
  <c r="K26" i="10" s="1"/>
  <c r="E20" i="10"/>
  <c r="E26" i="10" s="1"/>
  <c r="J26" i="10" s="1"/>
  <c r="D20" i="10"/>
  <c r="O20" i="10" s="1"/>
  <c r="C20" i="10"/>
  <c r="C26" i="10" s="1"/>
  <c r="F17" i="10"/>
  <c r="E17" i="10"/>
  <c r="D17" i="10"/>
  <c r="O17" i="10" s="1"/>
  <c r="C17" i="10"/>
  <c r="F16" i="10"/>
  <c r="E16" i="10"/>
  <c r="D16" i="10"/>
  <c r="O16" i="10" s="1"/>
  <c r="C16" i="10"/>
  <c r="F15" i="10"/>
  <c r="E15" i="10"/>
  <c r="D15" i="10"/>
  <c r="O15" i="10" s="1"/>
  <c r="C15" i="10"/>
  <c r="F14" i="10"/>
  <c r="E14" i="10"/>
  <c r="D14" i="10"/>
  <c r="O14" i="10" s="1"/>
  <c r="C14" i="10"/>
  <c r="F13" i="10"/>
  <c r="E13" i="10"/>
  <c r="D13" i="10"/>
  <c r="O13" i="10" s="1"/>
  <c r="C13" i="10"/>
  <c r="F12" i="10"/>
  <c r="E12" i="10"/>
  <c r="D12" i="10"/>
  <c r="O12" i="10" s="1"/>
  <c r="C12" i="10"/>
  <c r="F11" i="10"/>
  <c r="E11" i="10"/>
  <c r="D11" i="10"/>
  <c r="C11" i="10"/>
  <c r="A4" i="10"/>
  <c r="E257" i="20"/>
  <c r="D257" i="20"/>
  <c r="C257" i="20"/>
  <c r="I256" i="20"/>
  <c r="I255" i="20"/>
  <c r="I254" i="20"/>
  <c r="I253" i="20"/>
  <c r="I252" i="20"/>
  <c r="I251" i="20"/>
  <c r="I250" i="20"/>
  <c r="I249" i="20"/>
  <c r="I248" i="20"/>
  <c r="I247" i="20"/>
  <c r="I246" i="20"/>
  <c r="I245" i="20"/>
  <c r="D168" i="20"/>
  <c r="G168" i="20"/>
  <c r="F167" i="20"/>
  <c r="E167" i="20"/>
  <c r="C167" i="20"/>
  <c r="D165" i="20"/>
  <c r="G165" i="20" s="1"/>
  <c r="F164" i="20"/>
  <c r="E164" i="20"/>
  <c r="C164" i="20"/>
  <c r="G164" i="20" s="1"/>
  <c r="D162" i="20"/>
  <c r="G162" i="20" s="1"/>
  <c r="F161" i="20"/>
  <c r="E161" i="20"/>
  <c r="C161" i="20"/>
  <c r="D159" i="20"/>
  <c r="G159" i="20" s="1"/>
  <c r="F158" i="20"/>
  <c r="E158" i="20"/>
  <c r="C158" i="20"/>
  <c r="G158" i="20" s="1"/>
  <c r="F157" i="20"/>
  <c r="F160" i="20" s="1"/>
  <c r="E157" i="20"/>
  <c r="E160" i="20" s="1"/>
  <c r="D157" i="20"/>
  <c r="D160" i="20" s="1"/>
  <c r="C157" i="20"/>
  <c r="F139" i="20"/>
  <c r="E139" i="20"/>
  <c r="D139" i="20"/>
  <c r="C139" i="20"/>
  <c r="O138" i="20"/>
  <c r="O137" i="20"/>
  <c r="O136" i="20"/>
  <c r="F136" i="20"/>
  <c r="E136" i="20"/>
  <c r="D136" i="20"/>
  <c r="C136" i="20"/>
  <c r="O135" i="20"/>
  <c r="F135" i="20"/>
  <c r="E135" i="20"/>
  <c r="D135" i="20"/>
  <c r="C135" i="20"/>
  <c r="O134" i="20"/>
  <c r="F134" i="20"/>
  <c r="E134" i="20"/>
  <c r="D134" i="20"/>
  <c r="C134" i="20"/>
  <c r="O133" i="20"/>
  <c r="F133" i="20"/>
  <c r="F137" i="20" s="1"/>
  <c r="K137" i="20" s="1"/>
  <c r="E133" i="20"/>
  <c r="E137" i="20" s="1"/>
  <c r="J137" i="20" s="1"/>
  <c r="D133" i="20"/>
  <c r="D137" i="20" s="1"/>
  <c r="I137" i="20" s="1"/>
  <c r="C133" i="20"/>
  <c r="C137" i="20" s="1"/>
  <c r="H137" i="20" s="1"/>
  <c r="O131" i="20"/>
  <c r="O130" i="20"/>
  <c r="F130" i="20"/>
  <c r="E130" i="20"/>
  <c r="D130" i="20"/>
  <c r="C130" i="20"/>
  <c r="O129" i="20"/>
  <c r="F129" i="20"/>
  <c r="E129" i="20"/>
  <c r="D129" i="20"/>
  <c r="C129" i="20"/>
  <c r="O128" i="20"/>
  <c r="F128" i="20"/>
  <c r="E128" i="20"/>
  <c r="D128" i="20"/>
  <c r="C128" i="20"/>
  <c r="O127" i="20"/>
  <c r="F127" i="20"/>
  <c r="E127" i="20"/>
  <c r="D127" i="20"/>
  <c r="C127" i="20"/>
  <c r="O126" i="20"/>
  <c r="F126" i="20"/>
  <c r="F131" i="20" s="1"/>
  <c r="K131" i="20" s="1"/>
  <c r="E126" i="20"/>
  <c r="E131" i="20" s="1"/>
  <c r="J131" i="20" s="1"/>
  <c r="D126" i="20"/>
  <c r="D131" i="20" s="1"/>
  <c r="I131" i="20" s="1"/>
  <c r="C126" i="20"/>
  <c r="C131" i="20" s="1"/>
  <c r="H131" i="20" s="1"/>
  <c r="O124" i="20"/>
  <c r="O123" i="20"/>
  <c r="O122" i="20"/>
  <c r="F122" i="20"/>
  <c r="E122" i="20"/>
  <c r="D122" i="20"/>
  <c r="C122" i="20"/>
  <c r="O121" i="20"/>
  <c r="F121" i="20"/>
  <c r="E121" i="20"/>
  <c r="D121" i="20"/>
  <c r="C121" i="20"/>
  <c r="O120" i="20"/>
  <c r="F120" i="20"/>
  <c r="E120" i="20"/>
  <c r="D120" i="20"/>
  <c r="C120" i="20"/>
  <c r="O119" i="20"/>
  <c r="F119" i="20"/>
  <c r="E119" i="20"/>
  <c r="D119" i="20"/>
  <c r="C119" i="20"/>
  <c r="O118" i="20"/>
  <c r="F118" i="20"/>
  <c r="F123" i="20" s="1"/>
  <c r="K123" i="20" s="1"/>
  <c r="E118" i="20"/>
  <c r="E123" i="20" s="1"/>
  <c r="J123" i="20" s="1"/>
  <c r="D118" i="20"/>
  <c r="D123" i="20" s="1"/>
  <c r="I123" i="20" s="1"/>
  <c r="C118" i="20"/>
  <c r="C123" i="20" s="1"/>
  <c r="H123" i="20" s="1"/>
  <c r="O116" i="20"/>
  <c r="O115" i="20"/>
  <c r="F115" i="20"/>
  <c r="E115" i="20"/>
  <c r="D115" i="20"/>
  <c r="C115" i="20"/>
  <c r="O114" i="20"/>
  <c r="F114" i="20"/>
  <c r="E114" i="20"/>
  <c r="D114" i="20"/>
  <c r="C114" i="20"/>
  <c r="O113" i="20"/>
  <c r="F113" i="20"/>
  <c r="E113" i="20"/>
  <c r="D113" i="20"/>
  <c r="C113" i="20"/>
  <c r="O112" i="20"/>
  <c r="F112" i="20"/>
  <c r="E112" i="20"/>
  <c r="D112" i="20"/>
  <c r="C112" i="20"/>
  <c r="O111" i="20"/>
  <c r="F111" i="20"/>
  <c r="E111" i="20"/>
  <c r="D111" i="20"/>
  <c r="C111" i="20"/>
  <c r="O110" i="20"/>
  <c r="F110" i="20"/>
  <c r="F116" i="20" s="1"/>
  <c r="E110" i="20"/>
  <c r="E116" i="20" s="1"/>
  <c r="J116" i="20" s="1"/>
  <c r="D110" i="20"/>
  <c r="D116" i="20" s="1"/>
  <c r="C110" i="20"/>
  <c r="C116" i="20" s="1"/>
  <c r="C124" i="20" s="1"/>
  <c r="F85" i="20"/>
  <c r="E85" i="20"/>
  <c r="D85" i="20"/>
  <c r="C85" i="20"/>
  <c r="F84" i="20"/>
  <c r="E84" i="20"/>
  <c r="D84" i="20"/>
  <c r="C84" i="20"/>
  <c r="F83" i="20"/>
  <c r="E83" i="20"/>
  <c r="E86" i="20" s="1"/>
  <c r="D83" i="20"/>
  <c r="D86" i="20" s="1"/>
  <c r="I86" i="20" s="1"/>
  <c r="C83" i="20"/>
  <c r="F79" i="20"/>
  <c r="E79" i="20"/>
  <c r="D79" i="20"/>
  <c r="C79" i="20"/>
  <c r="F78" i="20"/>
  <c r="E78" i="20"/>
  <c r="D78" i="20"/>
  <c r="C78" i="20"/>
  <c r="F77" i="20"/>
  <c r="E77" i="20"/>
  <c r="D77" i="20"/>
  <c r="C77" i="20"/>
  <c r="F76" i="20"/>
  <c r="F80" i="20" s="1"/>
  <c r="K80" i="20" s="1"/>
  <c r="E76" i="20"/>
  <c r="E80" i="20" s="1"/>
  <c r="J80" i="20" s="1"/>
  <c r="D76" i="20"/>
  <c r="D80" i="20" s="1"/>
  <c r="I80" i="20" s="1"/>
  <c r="C76" i="20"/>
  <c r="C80" i="20" s="1"/>
  <c r="H80" i="20" s="1"/>
  <c r="F72" i="20"/>
  <c r="E72" i="20"/>
  <c r="D72" i="20"/>
  <c r="C72" i="20"/>
  <c r="F71" i="20"/>
  <c r="E71" i="20"/>
  <c r="D71" i="20"/>
  <c r="C71" i="20"/>
  <c r="F70" i="20"/>
  <c r="E70" i="20"/>
  <c r="D70" i="20"/>
  <c r="C70" i="20"/>
  <c r="F69" i="20"/>
  <c r="E69" i="20"/>
  <c r="D69" i="20"/>
  <c r="C69" i="20"/>
  <c r="F68" i="20"/>
  <c r="E68" i="20"/>
  <c r="D68" i="20"/>
  <c r="C68" i="20"/>
  <c r="F67" i="20"/>
  <c r="E67" i="20"/>
  <c r="D67" i="20"/>
  <c r="C67" i="20"/>
  <c r="F66" i="20"/>
  <c r="F73" i="20" s="1"/>
  <c r="K73" i="20" s="1"/>
  <c r="E66" i="20"/>
  <c r="E73" i="20" s="1"/>
  <c r="J73" i="20" s="1"/>
  <c r="D66" i="20"/>
  <c r="D73" i="20" s="1"/>
  <c r="I73" i="20" s="1"/>
  <c r="C66" i="20"/>
  <c r="C73" i="20" s="1"/>
  <c r="H73" i="20" s="1"/>
  <c r="F63" i="20"/>
  <c r="E63" i="20"/>
  <c r="D63" i="20"/>
  <c r="C63" i="20"/>
  <c r="F62" i="20"/>
  <c r="E62" i="20"/>
  <c r="D62" i="20"/>
  <c r="C62" i="20"/>
  <c r="F61" i="20"/>
  <c r="E61" i="20"/>
  <c r="D61" i="20"/>
  <c r="C61" i="20"/>
  <c r="F60" i="20"/>
  <c r="F64" i="20" s="1"/>
  <c r="K64" i="20" s="1"/>
  <c r="E60" i="20"/>
  <c r="E64" i="20" s="1"/>
  <c r="D60" i="20"/>
  <c r="D64" i="20" s="1"/>
  <c r="D74" i="20" s="1"/>
  <c r="C60" i="20"/>
  <c r="C64" i="20" s="1"/>
  <c r="C74" i="20" s="1"/>
  <c r="H74" i="20" s="1"/>
  <c r="F39" i="20"/>
  <c r="E39" i="20"/>
  <c r="D39" i="20"/>
  <c r="O39" i="20" s="1"/>
  <c r="C39" i="20"/>
  <c r="F38" i="20"/>
  <c r="E38" i="20"/>
  <c r="D38" i="20"/>
  <c r="O38" i="20" s="1"/>
  <c r="C38" i="20"/>
  <c r="F37" i="20"/>
  <c r="E37" i="20"/>
  <c r="D37" i="20"/>
  <c r="O37" i="20" s="1"/>
  <c r="C37" i="20"/>
  <c r="F36" i="20"/>
  <c r="F40" i="20"/>
  <c r="K40" i="20" s="1"/>
  <c r="E36" i="20"/>
  <c r="E40" i="20" s="1"/>
  <c r="J40" i="20" s="1"/>
  <c r="D36" i="20"/>
  <c r="O36" i="20" s="1"/>
  <c r="C36" i="20"/>
  <c r="C40" i="20" s="1"/>
  <c r="H40" i="20" s="1"/>
  <c r="F32" i="20"/>
  <c r="E32" i="20"/>
  <c r="D32" i="20"/>
  <c r="O32" i="20" s="1"/>
  <c r="C32" i="20"/>
  <c r="F31" i="20"/>
  <c r="E31" i="20"/>
  <c r="D31" i="20"/>
  <c r="O31" i="20" s="1"/>
  <c r="C31" i="20"/>
  <c r="F30" i="20"/>
  <c r="E30" i="20"/>
  <c r="D30" i="20"/>
  <c r="O30" i="20" s="1"/>
  <c r="C30" i="20"/>
  <c r="F29" i="20"/>
  <c r="F33" i="20" s="1"/>
  <c r="K33" i="20" s="1"/>
  <c r="E29" i="20"/>
  <c r="E33" i="20" s="1"/>
  <c r="J33" i="20" s="1"/>
  <c r="D29" i="20"/>
  <c r="O29" i="20" s="1"/>
  <c r="C29" i="20"/>
  <c r="C33" i="20" s="1"/>
  <c r="H33" i="20" s="1"/>
  <c r="F25" i="20"/>
  <c r="E25" i="20"/>
  <c r="D25" i="20"/>
  <c r="O25" i="20" s="1"/>
  <c r="C25" i="20"/>
  <c r="F24" i="20"/>
  <c r="E24" i="20"/>
  <c r="D24" i="20"/>
  <c r="O24" i="20" s="1"/>
  <c r="C24" i="20"/>
  <c r="F23" i="20"/>
  <c r="E23" i="20"/>
  <c r="D23" i="20"/>
  <c r="O23" i="20" s="1"/>
  <c r="C23" i="20"/>
  <c r="F22" i="20"/>
  <c r="E22" i="20"/>
  <c r="D22" i="20"/>
  <c r="O22" i="20" s="1"/>
  <c r="C22" i="20"/>
  <c r="F21" i="20"/>
  <c r="E21" i="20"/>
  <c r="D21" i="20"/>
  <c r="O21" i="20" s="1"/>
  <c r="C21" i="20"/>
  <c r="F20" i="20"/>
  <c r="F26" i="20" s="1"/>
  <c r="K26" i="20" s="1"/>
  <c r="E20" i="20"/>
  <c r="E26" i="20" s="1"/>
  <c r="J26" i="20" s="1"/>
  <c r="D20" i="20"/>
  <c r="O20" i="20" s="1"/>
  <c r="C20" i="20"/>
  <c r="C26" i="20" s="1"/>
  <c r="H26" i="20" s="1"/>
  <c r="F17" i="20"/>
  <c r="E17" i="20"/>
  <c r="D17" i="20"/>
  <c r="O17" i="20" s="1"/>
  <c r="C17" i="20"/>
  <c r="F16" i="20"/>
  <c r="E16" i="20"/>
  <c r="D16" i="20"/>
  <c r="O16" i="20" s="1"/>
  <c r="C16" i="20"/>
  <c r="F15" i="20"/>
  <c r="E15" i="20"/>
  <c r="D15" i="20"/>
  <c r="O15" i="20" s="1"/>
  <c r="C15" i="20"/>
  <c r="F14" i="20"/>
  <c r="E14" i="20"/>
  <c r="D14" i="20"/>
  <c r="O14" i="20" s="1"/>
  <c r="C14" i="20"/>
  <c r="F13" i="20"/>
  <c r="E13" i="20"/>
  <c r="D13" i="20"/>
  <c r="O13" i="20" s="1"/>
  <c r="C13" i="20"/>
  <c r="F12" i="20"/>
  <c r="E12" i="20"/>
  <c r="D12" i="20"/>
  <c r="O12" i="20" s="1"/>
  <c r="C12" i="20"/>
  <c r="F11" i="20"/>
  <c r="F18" i="20" s="1"/>
  <c r="E11" i="20"/>
  <c r="E18" i="20" s="1"/>
  <c r="D11" i="20"/>
  <c r="D18" i="20" s="1"/>
  <c r="C11" i="20"/>
  <c r="C18" i="20" s="1"/>
  <c r="A4" i="20"/>
  <c r="D168" i="11"/>
  <c r="G168" i="11" s="1"/>
  <c r="F167" i="11"/>
  <c r="E167" i="11"/>
  <c r="C167" i="11"/>
  <c r="D165" i="11"/>
  <c r="G165" i="11" s="1"/>
  <c r="F164" i="11"/>
  <c r="E164" i="11"/>
  <c r="C164" i="11"/>
  <c r="D162" i="11"/>
  <c r="G162" i="11" s="1"/>
  <c r="F161" i="11"/>
  <c r="E161" i="11"/>
  <c r="C161" i="11"/>
  <c r="D159" i="11"/>
  <c r="G159" i="11"/>
  <c r="F158" i="11"/>
  <c r="G158" i="11" s="1"/>
  <c r="E158" i="11"/>
  <c r="C158" i="11"/>
  <c r="F157" i="11"/>
  <c r="E157" i="11"/>
  <c r="E160" i="11" s="1"/>
  <c r="E163" i="11" s="1"/>
  <c r="D157" i="11"/>
  <c r="C157" i="11"/>
  <c r="C160" i="11" s="1"/>
  <c r="F139" i="11"/>
  <c r="E139" i="11"/>
  <c r="D139" i="11"/>
  <c r="C139" i="11"/>
  <c r="O138" i="11"/>
  <c r="O137" i="11"/>
  <c r="O136" i="11"/>
  <c r="F136" i="11"/>
  <c r="E136" i="11"/>
  <c r="D136" i="11"/>
  <c r="C136" i="11"/>
  <c r="O135" i="11"/>
  <c r="F135" i="11"/>
  <c r="E135" i="11"/>
  <c r="D135" i="11"/>
  <c r="C135" i="11"/>
  <c r="O134" i="11"/>
  <c r="F134" i="11"/>
  <c r="E134" i="11"/>
  <c r="D134" i="11"/>
  <c r="C134" i="11"/>
  <c r="O133" i="11"/>
  <c r="F133" i="11"/>
  <c r="E133" i="11"/>
  <c r="D133" i="11"/>
  <c r="C133" i="11"/>
  <c r="O131" i="11"/>
  <c r="O130" i="11"/>
  <c r="F130" i="11"/>
  <c r="E130" i="11"/>
  <c r="D130" i="11"/>
  <c r="C130" i="11"/>
  <c r="O129" i="11"/>
  <c r="F129" i="11"/>
  <c r="E129" i="11"/>
  <c r="D129" i="11"/>
  <c r="C129" i="11"/>
  <c r="O128" i="11"/>
  <c r="F128" i="11"/>
  <c r="E128" i="11"/>
  <c r="D128" i="11"/>
  <c r="C128" i="11"/>
  <c r="O127" i="11"/>
  <c r="F127" i="11"/>
  <c r="E127" i="11"/>
  <c r="D127" i="11"/>
  <c r="C127" i="11"/>
  <c r="O126" i="11"/>
  <c r="F126" i="11"/>
  <c r="E126" i="11"/>
  <c r="D126" i="11"/>
  <c r="C126" i="11"/>
  <c r="O124" i="11"/>
  <c r="O123" i="11"/>
  <c r="O122" i="11"/>
  <c r="F122" i="11"/>
  <c r="E122" i="11"/>
  <c r="D122" i="11"/>
  <c r="C122" i="11"/>
  <c r="O121" i="11"/>
  <c r="F121" i="11"/>
  <c r="E121" i="11"/>
  <c r="D121" i="11"/>
  <c r="C121" i="11"/>
  <c r="O120" i="11"/>
  <c r="F120" i="11"/>
  <c r="E120" i="11"/>
  <c r="D120" i="11"/>
  <c r="C120" i="11"/>
  <c r="O119" i="11"/>
  <c r="F119" i="11"/>
  <c r="E119" i="11"/>
  <c r="D119" i="11"/>
  <c r="C119" i="11"/>
  <c r="O118" i="11"/>
  <c r="F118" i="11"/>
  <c r="E118" i="11"/>
  <c r="D118" i="11"/>
  <c r="C118" i="11"/>
  <c r="O116" i="11"/>
  <c r="O115" i="11"/>
  <c r="F115" i="11"/>
  <c r="E115" i="11"/>
  <c r="D115" i="11"/>
  <c r="C115" i="11"/>
  <c r="O114" i="11"/>
  <c r="F114" i="11"/>
  <c r="E114" i="11"/>
  <c r="D114" i="11"/>
  <c r="C114" i="11"/>
  <c r="O113" i="11"/>
  <c r="F113" i="11"/>
  <c r="E113" i="11"/>
  <c r="D113" i="11"/>
  <c r="C113" i="11"/>
  <c r="O112" i="11"/>
  <c r="F112" i="11"/>
  <c r="E112" i="11"/>
  <c r="D112" i="11"/>
  <c r="C112" i="11"/>
  <c r="O111" i="11"/>
  <c r="F111" i="11"/>
  <c r="E111" i="11"/>
  <c r="D111" i="11"/>
  <c r="C111" i="11"/>
  <c r="O110" i="11"/>
  <c r="F110" i="11"/>
  <c r="E110" i="11"/>
  <c r="D110" i="11"/>
  <c r="C110" i="11"/>
  <c r="F85" i="11"/>
  <c r="E85" i="11"/>
  <c r="D85" i="11"/>
  <c r="C85" i="11"/>
  <c r="F84" i="11"/>
  <c r="E84" i="11"/>
  <c r="D84" i="11"/>
  <c r="C84" i="11"/>
  <c r="F83" i="11"/>
  <c r="E83" i="11"/>
  <c r="D83" i="11"/>
  <c r="D86" i="11" s="1"/>
  <c r="I86" i="11" s="1"/>
  <c r="C83" i="11"/>
  <c r="F79" i="11"/>
  <c r="E79" i="11"/>
  <c r="D79" i="11"/>
  <c r="C79" i="11"/>
  <c r="F78" i="11"/>
  <c r="E78" i="11"/>
  <c r="D78" i="11"/>
  <c r="C78" i="11"/>
  <c r="F77" i="11"/>
  <c r="E77" i="11"/>
  <c r="D77" i="11"/>
  <c r="C77" i="11"/>
  <c r="F76" i="11"/>
  <c r="E76" i="11"/>
  <c r="E80" i="11" s="1"/>
  <c r="J80" i="11" s="1"/>
  <c r="D76" i="11"/>
  <c r="D80" i="11" s="1"/>
  <c r="I80" i="11" s="1"/>
  <c r="C76" i="11"/>
  <c r="F72" i="11"/>
  <c r="E72" i="11"/>
  <c r="D72" i="11"/>
  <c r="C72" i="11"/>
  <c r="F71" i="11"/>
  <c r="E71" i="11"/>
  <c r="D71" i="11"/>
  <c r="C71" i="11"/>
  <c r="F70" i="11"/>
  <c r="E70" i="11"/>
  <c r="D70" i="11"/>
  <c r="C70" i="11"/>
  <c r="F69" i="11"/>
  <c r="E69" i="11"/>
  <c r="D69" i="11"/>
  <c r="C69" i="11"/>
  <c r="F68" i="11"/>
  <c r="E68" i="11"/>
  <c r="D68" i="11"/>
  <c r="C68" i="11"/>
  <c r="F67" i="11"/>
  <c r="E67" i="11"/>
  <c r="D67" i="11"/>
  <c r="C67" i="11"/>
  <c r="F66" i="11"/>
  <c r="E66" i="11"/>
  <c r="D66" i="11"/>
  <c r="D73" i="11" s="1"/>
  <c r="I73" i="11" s="1"/>
  <c r="C66" i="11"/>
  <c r="F63" i="11"/>
  <c r="E63" i="11"/>
  <c r="D63" i="11"/>
  <c r="C63" i="11"/>
  <c r="F62" i="11"/>
  <c r="E62" i="11"/>
  <c r="D62" i="11"/>
  <c r="C62" i="11"/>
  <c r="F61" i="11"/>
  <c r="E61" i="11"/>
  <c r="D61" i="11"/>
  <c r="C61" i="11"/>
  <c r="F60" i="11"/>
  <c r="E60" i="11"/>
  <c r="E64" i="11" s="1"/>
  <c r="D60" i="11"/>
  <c r="C60" i="11"/>
  <c r="F39" i="11"/>
  <c r="E39" i="11"/>
  <c r="D39" i="11"/>
  <c r="O39" i="11" s="1"/>
  <c r="C39" i="11"/>
  <c r="F38" i="11"/>
  <c r="E38" i="11"/>
  <c r="D38" i="11"/>
  <c r="O38" i="11" s="1"/>
  <c r="C38" i="11"/>
  <c r="F37" i="11"/>
  <c r="E37" i="11"/>
  <c r="D37" i="11"/>
  <c r="O37" i="11" s="1"/>
  <c r="C37" i="11"/>
  <c r="F36" i="11"/>
  <c r="E36" i="11"/>
  <c r="E40" i="11" s="1"/>
  <c r="J40" i="11" s="1"/>
  <c r="D36" i="11"/>
  <c r="O36" i="11" s="1"/>
  <c r="C36" i="11"/>
  <c r="F32" i="11"/>
  <c r="E32" i="11"/>
  <c r="D32" i="11"/>
  <c r="O32" i="11" s="1"/>
  <c r="C32" i="11"/>
  <c r="F31" i="11"/>
  <c r="E31" i="11"/>
  <c r="D31" i="11"/>
  <c r="O31" i="11" s="1"/>
  <c r="C31" i="11"/>
  <c r="F30" i="11"/>
  <c r="E30" i="11"/>
  <c r="D30" i="11"/>
  <c r="O30" i="11" s="1"/>
  <c r="C30" i="11"/>
  <c r="F29" i="11"/>
  <c r="F33" i="11" s="1"/>
  <c r="K33" i="11" s="1"/>
  <c r="E29" i="11"/>
  <c r="D29" i="11"/>
  <c r="O29" i="11" s="1"/>
  <c r="C29" i="11"/>
  <c r="F25" i="11"/>
  <c r="E25" i="11"/>
  <c r="D25" i="11"/>
  <c r="O25" i="11" s="1"/>
  <c r="C25" i="11"/>
  <c r="F24" i="11"/>
  <c r="E24" i="11"/>
  <c r="D24" i="11"/>
  <c r="O24" i="11" s="1"/>
  <c r="C24" i="11"/>
  <c r="F23" i="11"/>
  <c r="E23" i="11"/>
  <c r="D23" i="11"/>
  <c r="O23" i="11" s="1"/>
  <c r="C23" i="11"/>
  <c r="F22" i="11"/>
  <c r="E22" i="11"/>
  <c r="D22" i="11"/>
  <c r="O22" i="11" s="1"/>
  <c r="C22" i="11"/>
  <c r="F21" i="11"/>
  <c r="E21" i="11"/>
  <c r="D21" i="11"/>
  <c r="O21" i="11" s="1"/>
  <c r="C21" i="11"/>
  <c r="F20" i="11"/>
  <c r="E20" i="11"/>
  <c r="E26" i="11" s="1"/>
  <c r="J26" i="11" s="1"/>
  <c r="D20" i="11"/>
  <c r="D26" i="11" s="1"/>
  <c r="C20" i="11"/>
  <c r="C26" i="11" s="1"/>
  <c r="H26" i="11" s="1"/>
  <c r="F17" i="11"/>
  <c r="E17" i="11"/>
  <c r="D17" i="11"/>
  <c r="O17" i="11" s="1"/>
  <c r="C17" i="11"/>
  <c r="F16" i="11"/>
  <c r="E16" i="11"/>
  <c r="D16" i="11"/>
  <c r="O16" i="11" s="1"/>
  <c r="C16" i="11"/>
  <c r="F15" i="11"/>
  <c r="E15" i="11"/>
  <c r="D15" i="11"/>
  <c r="O15" i="11" s="1"/>
  <c r="C15" i="11"/>
  <c r="F14" i="11"/>
  <c r="E14" i="11"/>
  <c r="D14" i="11"/>
  <c r="O14" i="11" s="1"/>
  <c r="C14" i="11"/>
  <c r="F13" i="11"/>
  <c r="E13" i="11"/>
  <c r="D13" i="11"/>
  <c r="O13" i="11" s="1"/>
  <c r="C13" i="11"/>
  <c r="F12" i="11"/>
  <c r="E12" i="11"/>
  <c r="D12" i="11"/>
  <c r="O12" i="11" s="1"/>
  <c r="C12" i="11"/>
  <c r="F11" i="11"/>
  <c r="E11" i="11"/>
  <c r="D11" i="11"/>
  <c r="C11" i="11"/>
  <c r="A4" i="11"/>
  <c r="D80" i="10"/>
  <c r="I80" i="10" s="1"/>
  <c r="C80" i="14"/>
  <c r="H80" i="14"/>
  <c r="H86" i="13"/>
  <c r="C33" i="11"/>
  <c r="H33" i="11" s="1"/>
  <c r="C163" i="10"/>
  <c r="H73" i="13"/>
  <c r="F160" i="14"/>
  <c r="D160" i="10"/>
  <c r="F160" i="13"/>
  <c r="F166" i="13" s="1"/>
  <c r="F169" i="13"/>
  <c r="D80" i="13"/>
  <c r="I80" i="13" s="1"/>
  <c r="E231" i="13"/>
  <c r="J231" i="13" s="1"/>
  <c r="I80" i="14"/>
  <c r="D73" i="13"/>
  <c r="I73" i="13"/>
  <c r="D86" i="13"/>
  <c r="I86" i="13"/>
  <c r="C80" i="13"/>
  <c r="H80" i="13"/>
  <c r="C86" i="14"/>
  <c r="H86" i="14"/>
  <c r="C26" i="14"/>
  <c r="H26" i="14"/>
  <c r="C18" i="14"/>
  <c r="H18" i="14"/>
  <c r="C39" i="13"/>
  <c r="C40" i="13"/>
  <c r="O38" i="13"/>
  <c r="D39" i="13"/>
  <c r="O39" i="13" s="1"/>
  <c r="D40" i="13"/>
  <c r="D18" i="14"/>
  <c r="C33" i="14"/>
  <c r="H33" i="14" s="1"/>
  <c r="G162" i="13"/>
  <c r="E214" i="14"/>
  <c r="D73" i="14"/>
  <c r="I73" i="14" s="1"/>
  <c r="C73" i="14"/>
  <c r="H73" i="14" s="1"/>
  <c r="G161" i="20"/>
  <c r="G167" i="20"/>
  <c r="G167" i="11"/>
  <c r="F137" i="13"/>
  <c r="K137" i="13" s="1"/>
  <c r="F232" i="14"/>
  <c r="K232" i="14" s="1"/>
  <c r="C131" i="14"/>
  <c r="H131" i="14" s="1"/>
  <c r="C137" i="14"/>
  <c r="H137" i="14" s="1"/>
  <c r="C123" i="14"/>
  <c r="H123" i="14" s="1"/>
  <c r="G158" i="14"/>
  <c r="F225" i="14"/>
  <c r="K225" i="14"/>
  <c r="E224" i="13"/>
  <c r="J224" i="13" s="1"/>
  <c r="D18" i="13"/>
  <c r="O18" i="13" s="1"/>
  <c r="D26" i="13"/>
  <c r="O26" i="13"/>
  <c r="C33" i="13"/>
  <c r="H33" i="13"/>
  <c r="I131" i="14"/>
  <c r="C115" i="13"/>
  <c r="C116" i="13"/>
  <c r="H116" i="13" s="1"/>
  <c r="C137" i="13"/>
  <c r="H137" i="13" s="1"/>
  <c r="C40" i="14"/>
  <c r="H40" i="14" s="1"/>
  <c r="G166" i="14"/>
  <c r="F116" i="13"/>
  <c r="E206" i="14"/>
  <c r="J206" i="14"/>
  <c r="J203" i="14"/>
  <c r="E192" i="14"/>
  <c r="J192" i="14" s="1"/>
  <c r="O121" i="14"/>
  <c r="D119" i="14"/>
  <c r="O113" i="14"/>
  <c r="C115" i="14"/>
  <c r="C116" i="14"/>
  <c r="C124" i="14" s="1"/>
  <c r="D115" i="13"/>
  <c r="O115" i="13" s="1"/>
  <c r="C131" i="13"/>
  <c r="H131" i="13" s="1"/>
  <c r="G158" i="13"/>
  <c r="G164" i="13"/>
  <c r="J199" i="13"/>
  <c r="C18" i="13"/>
  <c r="H18" i="13" s="1"/>
  <c r="O11" i="13"/>
  <c r="C26" i="13"/>
  <c r="H26" i="13"/>
  <c r="O20" i="13"/>
  <c r="D33" i="13"/>
  <c r="O33" i="13" s="1"/>
  <c r="C123" i="13"/>
  <c r="H123" i="13" s="1"/>
  <c r="E123" i="13"/>
  <c r="J123" i="13"/>
  <c r="D163" i="20"/>
  <c r="C183" i="11"/>
  <c r="E183" i="11"/>
  <c r="D184" i="11"/>
  <c r="O184" i="11" s="1"/>
  <c r="F184" i="11"/>
  <c r="C185" i="11"/>
  <c r="E185" i="11"/>
  <c r="D186" i="11"/>
  <c r="O186" i="11" s="1"/>
  <c r="F186" i="11"/>
  <c r="C187" i="11"/>
  <c r="E187" i="11"/>
  <c r="D188" i="11"/>
  <c r="O188" i="11" s="1"/>
  <c r="F188" i="11"/>
  <c r="C189" i="11"/>
  <c r="E189" i="11"/>
  <c r="C193" i="11"/>
  <c r="E193" i="11"/>
  <c r="D194" i="11"/>
  <c r="O194" i="11" s="1"/>
  <c r="F194" i="11"/>
  <c r="C195" i="11"/>
  <c r="E195" i="11"/>
  <c r="D196" i="11"/>
  <c r="F196" i="11"/>
  <c r="D197" i="11"/>
  <c r="F197" i="11"/>
  <c r="D201" i="11"/>
  <c r="O201" i="11" s="1"/>
  <c r="F201" i="11"/>
  <c r="C202" i="11"/>
  <c r="E202" i="11"/>
  <c r="D203" i="11"/>
  <c r="O203" i="11" s="1"/>
  <c r="F203" i="11"/>
  <c r="C208" i="11"/>
  <c r="E208" i="11"/>
  <c r="D209" i="11"/>
  <c r="F209" i="11"/>
  <c r="C210" i="11"/>
  <c r="E210" i="11"/>
  <c r="D211" i="11"/>
  <c r="O211" i="11" s="1"/>
  <c r="F211" i="11"/>
  <c r="C216" i="11"/>
  <c r="E216" i="11"/>
  <c r="D217" i="11"/>
  <c r="O217" i="11" s="1"/>
  <c r="F217" i="11"/>
  <c r="C218" i="11"/>
  <c r="E218" i="11"/>
  <c r="D219" i="11"/>
  <c r="O219" i="11" s="1"/>
  <c r="F219" i="11"/>
  <c r="C220" i="11"/>
  <c r="E220" i="11"/>
  <c r="D221" i="11"/>
  <c r="O221" i="11" s="1"/>
  <c r="F221" i="11"/>
  <c r="C222" i="11"/>
  <c r="E222" i="11"/>
  <c r="C226" i="11"/>
  <c r="E226" i="11"/>
  <c r="D227" i="11"/>
  <c r="O227" i="11" s="1"/>
  <c r="F227" i="11"/>
  <c r="C228" i="11"/>
  <c r="E228" i="11"/>
  <c r="D229" i="11"/>
  <c r="O229" i="11" s="1"/>
  <c r="F229" i="11"/>
  <c r="F230" i="11" s="1"/>
  <c r="K230" i="11" s="1"/>
  <c r="F229" i="20"/>
  <c r="D229" i="20"/>
  <c r="O229" i="20" s="1"/>
  <c r="E228" i="20"/>
  <c r="C228" i="20"/>
  <c r="F227" i="20"/>
  <c r="D227" i="20"/>
  <c r="O227" i="20" s="1"/>
  <c r="E226" i="20"/>
  <c r="E230" i="20" s="1"/>
  <c r="J230" i="20" s="1"/>
  <c r="C226" i="20"/>
  <c r="C230" i="20" s="1"/>
  <c r="H230" i="20" s="1"/>
  <c r="E222" i="20"/>
  <c r="C222" i="20"/>
  <c r="F221" i="20"/>
  <c r="D221" i="20"/>
  <c r="O221" i="20" s="1"/>
  <c r="E229" i="20"/>
  <c r="C229" i="20"/>
  <c r="F228" i="20"/>
  <c r="D228" i="20"/>
  <c r="O228" i="20" s="1"/>
  <c r="E227" i="20"/>
  <c r="C227" i="20"/>
  <c r="F226" i="20"/>
  <c r="F230" i="20" s="1"/>
  <c r="K230" i="20" s="1"/>
  <c r="D226" i="20"/>
  <c r="D230" i="20" s="1"/>
  <c r="I230" i="20" s="1"/>
  <c r="F222" i="20"/>
  <c r="D222" i="20"/>
  <c r="O222" i="20" s="1"/>
  <c r="E221" i="20"/>
  <c r="C221" i="20"/>
  <c r="D33" i="20"/>
  <c r="D183" i="20"/>
  <c r="O183" i="20" s="1"/>
  <c r="F183" i="20"/>
  <c r="F190" i="20" s="1"/>
  <c r="K190" i="20" s="1"/>
  <c r="C184" i="20"/>
  <c r="E184" i="20"/>
  <c r="D185" i="20"/>
  <c r="O185" i="20" s="1"/>
  <c r="F185" i="20"/>
  <c r="C186" i="20"/>
  <c r="E186" i="20"/>
  <c r="D187" i="20"/>
  <c r="O187" i="20" s="1"/>
  <c r="F187" i="20"/>
  <c r="C188" i="20"/>
  <c r="E188" i="20"/>
  <c r="D189" i="20"/>
  <c r="O189" i="20" s="1"/>
  <c r="F189" i="20"/>
  <c r="D193" i="20"/>
  <c r="D198" i="20" s="1"/>
  <c r="O198" i="20" s="1"/>
  <c r="F193" i="20"/>
  <c r="F198" i="20" s="1"/>
  <c r="K198" i="20" s="1"/>
  <c r="C194" i="20"/>
  <c r="E194" i="20"/>
  <c r="D195" i="20"/>
  <c r="O195" i="20" s="1"/>
  <c r="F195" i="20"/>
  <c r="C196" i="20"/>
  <c r="E196" i="20"/>
  <c r="C197" i="20"/>
  <c r="E197" i="20"/>
  <c r="C201" i="20"/>
  <c r="C204" i="20" s="1"/>
  <c r="H204" i="20" s="1"/>
  <c r="E201" i="20"/>
  <c r="E204" i="20" s="1"/>
  <c r="J204" i="20" s="1"/>
  <c r="D202" i="20"/>
  <c r="O202" i="20" s="1"/>
  <c r="F202" i="20"/>
  <c r="C203" i="20"/>
  <c r="E203" i="20"/>
  <c r="D208" i="20"/>
  <c r="O208" i="20" s="1"/>
  <c r="F208" i="20"/>
  <c r="F212" i="20" s="1"/>
  <c r="C209" i="20"/>
  <c r="E209" i="20"/>
  <c r="D210" i="20"/>
  <c r="O210" i="20" s="1"/>
  <c r="F210" i="20"/>
  <c r="C211" i="20"/>
  <c r="E211" i="20"/>
  <c r="D216" i="20"/>
  <c r="O216" i="20" s="1"/>
  <c r="F216" i="20"/>
  <c r="F223" i="20" s="1"/>
  <c r="C217" i="20"/>
  <c r="E217" i="20"/>
  <c r="D218" i="20"/>
  <c r="O218" i="20" s="1"/>
  <c r="F218" i="20"/>
  <c r="C219" i="20"/>
  <c r="E219" i="20"/>
  <c r="D220" i="20"/>
  <c r="O220" i="20" s="1"/>
  <c r="F220" i="20"/>
  <c r="D183" i="11"/>
  <c r="O183" i="11" s="1"/>
  <c r="F183" i="11"/>
  <c r="C184" i="11"/>
  <c r="E184" i="11"/>
  <c r="D185" i="11"/>
  <c r="O185" i="11" s="1"/>
  <c r="F185" i="11"/>
  <c r="C186" i="11"/>
  <c r="E186" i="11"/>
  <c r="D187" i="11"/>
  <c r="O187" i="11" s="1"/>
  <c r="F187" i="11"/>
  <c r="C188" i="11"/>
  <c r="E188" i="11"/>
  <c r="D189" i="11"/>
  <c r="O189" i="11" s="1"/>
  <c r="F189" i="11"/>
  <c r="D193" i="11"/>
  <c r="F193" i="11"/>
  <c r="C194" i="11"/>
  <c r="E194" i="11"/>
  <c r="D195" i="11"/>
  <c r="O195" i="11" s="1"/>
  <c r="F195" i="11"/>
  <c r="C196" i="11"/>
  <c r="E196" i="11"/>
  <c r="C197" i="11"/>
  <c r="E197" i="11"/>
  <c r="C201" i="11"/>
  <c r="E201" i="11"/>
  <c r="D202" i="11"/>
  <c r="O202" i="11" s="1"/>
  <c r="F202" i="11"/>
  <c r="C203" i="11"/>
  <c r="E203" i="11"/>
  <c r="D208" i="11"/>
  <c r="O208" i="11" s="1"/>
  <c r="F208" i="11"/>
  <c r="C209" i="11"/>
  <c r="E209" i="11"/>
  <c r="D210" i="11"/>
  <c r="O210" i="11" s="1"/>
  <c r="F210" i="11"/>
  <c r="C211" i="11"/>
  <c r="E211" i="11"/>
  <c r="D216" i="11"/>
  <c r="F216" i="11"/>
  <c r="C217" i="11"/>
  <c r="E217" i="11"/>
  <c r="D218" i="11"/>
  <c r="O218" i="11" s="1"/>
  <c r="F218" i="11"/>
  <c r="C219" i="11"/>
  <c r="E219" i="11"/>
  <c r="D220" i="11"/>
  <c r="O220" i="11" s="1"/>
  <c r="F220" i="11"/>
  <c r="C221" i="11"/>
  <c r="E221" i="11"/>
  <c r="D222" i="11"/>
  <c r="O222" i="11"/>
  <c r="F222" i="11"/>
  <c r="D226" i="11"/>
  <c r="D230" i="11" s="1"/>
  <c r="O230" i="11" s="1"/>
  <c r="F226" i="11"/>
  <c r="C227" i="11"/>
  <c r="E227" i="11"/>
  <c r="D228" i="11"/>
  <c r="O228" i="11" s="1"/>
  <c r="F228" i="11"/>
  <c r="C229" i="11"/>
  <c r="E229" i="11"/>
  <c r="C183" i="20"/>
  <c r="E183" i="20"/>
  <c r="E190" i="20" s="1"/>
  <c r="J190" i="20" s="1"/>
  <c r="D184" i="20"/>
  <c r="O184" i="20" s="1"/>
  <c r="F184" i="20"/>
  <c r="C185" i="20"/>
  <c r="E185" i="20"/>
  <c r="D186" i="20"/>
  <c r="O186" i="20" s="1"/>
  <c r="F186" i="20"/>
  <c r="C187" i="20"/>
  <c r="E187" i="20"/>
  <c r="D188" i="20"/>
  <c r="O188" i="20" s="1"/>
  <c r="F188" i="20"/>
  <c r="C189" i="20"/>
  <c r="E189" i="20"/>
  <c r="C193" i="20"/>
  <c r="C198" i="20" s="1"/>
  <c r="H198" i="20" s="1"/>
  <c r="E193" i="20"/>
  <c r="E198" i="20" s="1"/>
  <c r="J198" i="20" s="1"/>
  <c r="D194" i="20"/>
  <c r="O194" i="20" s="1"/>
  <c r="F194" i="20"/>
  <c r="C195" i="20"/>
  <c r="E195" i="20"/>
  <c r="D196" i="20"/>
  <c r="F196" i="20"/>
  <c r="D197" i="20"/>
  <c r="F197" i="20"/>
  <c r="D201" i="20"/>
  <c r="O201" i="20" s="1"/>
  <c r="F201" i="20"/>
  <c r="F204" i="20" s="1"/>
  <c r="K204" i="20" s="1"/>
  <c r="C202" i="20"/>
  <c r="E202" i="20"/>
  <c r="D203" i="20"/>
  <c r="O203" i="20" s="1"/>
  <c r="F203" i="20"/>
  <c r="C208" i="20"/>
  <c r="C212" i="20" s="1"/>
  <c r="E208" i="20"/>
  <c r="E212" i="20" s="1"/>
  <c r="D209" i="20"/>
  <c r="O209" i="20" s="1"/>
  <c r="F209" i="20"/>
  <c r="C210" i="20"/>
  <c r="E210" i="20"/>
  <c r="D211" i="20"/>
  <c r="O211" i="20" s="1"/>
  <c r="F211" i="20"/>
  <c r="C216" i="20"/>
  <c r="C223" i="20" s="1"/>
  <c r="H223" i="20" s="1"/>
  <c r="E216" i="20"/>
  <c r="E223" i="20" s="1"/>
  <c r="D217" i="20"/>
  <c r="O217" i="20" s="1"/>
  <c r="F217" i="20"/>
  <c r="C218" i="20"/>
  <c r="E218" i="20"/>
  <c r="D219" i="20"/>
  <c r="O219" i="20" s="1"/>
  <c r="F219" i="20"/>
  <c r="C220" i="20"/>
  <c r="E220" i="20"/>
  <c r="E27" i="14"/>
  <c r="J27" i="14" s="1"/>
  <c r="E124" i="14"/>
  <c r="J124" i="14" s="1"/>
  <c r="D201" i="14"/>
  <c r="I201" i="14" s="1"/>
  <c r="O192" i="14"/>
  <c r="O206" i="14"/>
  <c r="O11" i="10"/>
  <c r="C183" i="10"/>
  <c r="E183" i="10"/>
  <c r="D184" i="10"/>
  <c r="O184" i="10" s="1"/>
  <c r="F184" i="10"/>
  <c r="C185" i="10"/>
  <c r="E185" i="10"/>
  <c r="D186" i="10"/>
  <c r="O186" i="10" s="1"/>
  <c r="F186" i="10"/>
  <c r="C187" i="10"/>
  <c r="E187" i="10"/>
  <c r="D188" i="10"/>
  <c r="O188" i="10" s="1"/>
  <c r="F188" i="10"/>
  <c r="C189" i="10"/>
  <c r="E189" i="10"/>
  <c r="C193" i="10"/>
  <c r="E193" i="10"/>
  <c r="D194" i="10"/>
  <c r="O194" i="10" s="1"/>
  <c r="F194" i="10"/>
  <c r="C195" i="10"/>
  <c r="E195" i="10"/>
  <c r="D196" i="10"/>
  <c r="F196" i="10"/>
  <c r="D197" i="10"/>
  <c r="F197" i="10"/>
  <c r="D201" i="10"/>
  <c r="O201" i="10" s="1"/>
  <c r="F201" i="10"/>
  <c r="C202" i="10"/>
  <c r="E202" i="10"/>
  <c r="D203" i="10"/>
  <c r="O203" i="10" s="1"/>
  <c r="F203" i="10"/>
  <c r="C208" i="10"/>
  <c r="E208" i="10"/>
  <c r="D209" i="10"/>
  <c r="O209" i="10" s="1"/>
  <c r="F209" i="10"/>
  <c r="C210" i="10"/>
  <c r="E210" i="10"/>
  <c r="D211" i="10"/>
  <c r="O211" i="10" s="1"/>
  <c r="F211" i="10"/>
  <c r="C216" i="10"/>
  <c r="E216" i="10"/>
  <c r="D217" i="10"/>
  <c r="O217" i="10" s="1"/>
  <c r="F217" i="10"/>
  <c r="C218" i="10"/>
  <c r="E218" i="10"/>
  <c r="D219" i="10"/>
  <c r="O219" i="10" s="1"/>
  <c r="F219" i="10"/>
  <c r="C220" i="10"/>
  <c r="E220" i="10"/>
  <c r="D221" i="10"/>
  <c r="O221" i="10" s="1"/>
  <c r="F221" i="10"/>
  <c r="C222" i="10"/>
  <c r="E222" i="10"/>
  <c r="C226" i="10"/>
  <c r="E226" i="10"/>
  <c r="D227" i="10"/>
  <c r="O227" i="10" s="1"/>
  <c r="F227" i="10"/>
  <c r="C228" i="10"/>
  <c r="E228" i="10"/>
  <c r="D229" i="10"/>
  <c r="O229" i="10" s="1"/>
  <c r="F229" i="10"/>
  <c r="O11" i="14"/>
  <c r="D26" i="14"/>
  <c r="I26" i="14" s="1"/>
  <c r="D33" i="14"/>
  <c r="D40" i="14"/>
  <c r="O40" i="14" s="1"/>
  <c r="D64" i="14"/>
  <c r="O118" i="14"/>
  <c r="D137" i="14"/>
  <c r="I137" i="14" s="1"/>
  <c r="O203" i="14"/>
  <c r="D214" i="14"/>
  <c r="O214" i="14"/>
  <c r="D232" i="14"/>
  <c r="I232" i="14"/>
  <c r="D183" i="10"/>
  <c r="O183" i="10" s="1"/>
  <c r="F183" i="10"/>
  <c r="C184" i="10"/>
  <c r="E184" i="10"/>
  <c r="D185" i="10"/>
  <c r="O185" i="10" s="1"/>
  <c r="F185" i="10"/>
  <c r="C186" i="10"/>
  <c r="E186" i="10"/>
  <c r="D187" i="10"/>
  <c r="O187" i="10" s="1"/>
  <c r="F187" i="10"/>
  <c r="C188" i="10"/>
  <c r="E188" i="10"/>
  <c r="D189" i="10"/>
  <c r="O189" i="10" s="1"/>
  <c r="F189" i="10"/>
  <c r="D193" i="10"/>
  <c r="F193" i="10"/>
  <c r="C194" i="10"/>
  <c r="E194" i="10"/>
  <c r="D195" i="10"/>
  <c r="O195" i="10" s="1"/>
  <c r="F195" i="10"/>
  <c r="C196" i="10"/>
  <c r="E196" i="10"/>
  <c r="C197" i="10"/>
  <c r="E197" i="10"/>
  <c r="C201" i="10"/>
  <c r="E201" i="10"/>
  <c r="D202" i="10"/>
  <c r="O202" i="10" s="1"/>
  <c r="F202" i="10"/>
  <c r="C203" i="10"/>
  <c r="E203" i="10"/>
  <c r="D208" i="10"/>
  <c r="O208" i="10" s="1"/>
  <c r="F208" i="10"/>
  <c r="C209" i="10"/>
  <c r="E209" i="10"/>
  <c r="D210" i="10"/>
  <c r="O210" i="10" s="1"/>
  <c r="F210" i="10"/>
  <c r="C211" i="10"/>
  <c r="E211" i="10"/>
  <c r="D216" i="10"/>
  <c r="O216" i="10" s="1"/>
  <c r="F216" i="10"/>
  <c r="C217" i="10"/>
  <c r="E217" i="10"/>
  <c r="D218" i="10"/>
  <c r="O218" i="10" s="1"/>
  <c r="F218" i="10"/>
  <c r="C219" i="10"/>
  <c r="E219" i="10"/>
  <c r="D220" i="10"/>
  <c r="O220" i="10" s="1"/>
  <c r="F220" i="10"/>
  <c r="C221" i="10"/>
  <c r="E221" i="10"/>
  <c r="D222" i="10"/>
  <c r="O222" i="10" s="1"/>
  <c r="F222" i="10"/>
  <c r="D226" i="10"/>
  <c r="D230" i="10" s="1"/>
  <c r="F226" i="10"/>
  <c r="F230" i="10" s="1"/>
  <c r="K230" i="10" s="1"/>
  <c r="C227" i="10"/>
  <c r="E227" i="10"/>
  <c r="D228" i="10"/>
  <c r="O228" i="10" s="1"/>
  <c r="F228" i="10"/>
  <c r="C229" i="10"/>
  <c r="E229" i="10"/>
  <c r="C64" i="14"/>
  <c r="O126" i="14"/>
  <c r="O185" i="14"/>
  <c r="E27" i="13"/>
  <c r="J27" i="13" s="1"/>
  <c r="C232" i="13"/>
  <c r="H232" i="13" s="1"/>
  <c r="O36" i="13"/>
  <c r="D200" i="13"/>
  <c r="I200" i="13"/>
  <c r="O199" i="13"/>
  <c r="O205" i="13"/>
  <c r="O224" i="13"/>
  <c r="I232" i="13"/>
  <c r="O231" i="13"/>
  <c r="D64" i="13"/>
  <c r="I64" i="13" s="1"/>
  <c r="D123" i="13"/>
  <c r="I123" i="13"/>
  <c r="D137" i="13"/>
  <c r="I137" i="13"/>
  <c r="O193" i="13"/>
  <c r="O209" i="13"/>
  <c r="O217" i="13"/>
  <c r="O227" i="13"/>
  <c r="C64" i="13"/>
  <c r="C74" i="13" s="1"/>
  <c r="H74" i="13" s="1"/>
  <c r="O126" i="13"/>
  <c r="G157" i="13"/>
  <c r="G160" i="13" s="1"/>
  <c r="O202" i="13"/>
  <c r="I26" i="13"/>
  <c r="D27" i="13"/>
  <c r="O27" i="13" s="1"/>
  <c r="O131" i="13"/>
  <c r="C27" i="14"/>
  <c r="C34" i="14" s="1"/>
  <c r="O131" i="14"/>
  <c r="C27" i="13"/>
  <c r="C34" i="13" s="1"/>
  <c r="F163" i="13"/>
  <c r="F233" i="14"/>
  <c r="K233" i="14" s="1"/>
  <c r="H40" i="13"/>
  <c r="C138" i="14"/>
  <c r="H138" i="14" s="1"/>
  <c r="H116" i="14"/>
  <c r="D123" i="14"/>
  <c r="I123" i="14" s="1"/>
  <c r="O119" i="14"/>
  <c r="D116" i="14"/>
  <c r="D124" i="14" s="1"/>
  <c r="D116" i="13"/>
  <c r="O116" i="13" s="1"/>
  <c r="C124" i="13"/>
  <c r="C138" i="13"/>
  <c r="H138" i="13" s="1"/>
  <c r="E124" i="13"/>
  <c r="E138" i="13"/>
  <c r="O137" i="13"/>
  <c r="O123" i="13"/>
  <c r="O40" i="13"/>
  <c r="I40" i="13"/>
  <c r="E34" i="13"/>
  <c r="J34" i="13" s="1"/>
  <c r="C74" i="14"/>
  <c r="C81" i="14" s="1"/>
  <c r="H81" i="14" s="1"/>
  <c r="H64" i="14"/>
  <c r="D74" i="14"/>
  <c r="D81" i="14" s="1"/>
  <c r="I81" i="14" s="1"/>
  <c r="I64" i="14"/>
  <c r="O33" i="14"/>
  <c r="I33" i="14"/>
  <c r="E34" i="14"/>
  <c r="J34" i="14" s="1"/>
  <c r="C190" i="20"/>
  <c r="H190" i="20" s="1"/>
  <c r="O216" i="11"/>
  <c r="O193" i="11"/>
  <c r="D74" i="13"/>
  <c r="I74" i="13" s="1"/>
  <c r="D206" i="13"/>
  <c r="I206" i="13" s="1"/>
  <c r="O200" i="13"/>
  <c r="D233" i="14"/>
  <c r="I233" i="14" s="1"/>
  <c r="E138" i="14"/>
  <c r="J138" i="14" s="1"/>
  <c r="D223" i="20"/>
  <c r="O226" i="20"/>
  <c r="I160" i="13"/>
  <c r="H124" i="14"/>
  <c r="O123" i="14"/>
  <c r="E140" i="13"/>
  <c r="J140" i="13" s="1"/>
  <c r="J138" i="13"/>
  <c r="D214" i="13"/>
  <c r="I214" i="13" s="1"/>
  <c r="D96" i="13"/>
  <c r="E41" i="14"/>
  <c r="I223" i="20"/>
  <c r="C140" i="14"/>
  <c r="C98" i="14" s="1"/>
  <c r="C96" i="13"/>
  <c r="C81" i="13"/>
  <c r="H81" i="13"/>
  <c r="D96" i="14"/>
  <c r="E41" i="13"/>
  <c r="J41" i="13" s="1"/>
  <c r="J41" i="14"/>
  <c r="H140" i="14"/>
  <c r="O214" i="13"/>
  <c r="E200" i="14"/>
  <c r="J200" i="14"/>
  <c r="E201" i="14"/>
  <c r="J201" i="14" s="1"/>
  <c r="E207" i="14"/>
  <c r="J207" i="14" s="1"/>
  <c r="D138" i="14" l="1"/>
  <c r="I124" i="14"/>
  <c r="O124" i="14"/>
  <c r="C41" i="14"/>
  <c r="H41" i="14" s="1"/>
  <c r="H34" i="14"/>
  <c r="H34" i="13"/>
  <c r="C41" i="13"/>
  <c r="H41" i="13" s="1"/>
  <c r="K164" i="13"/>
  <c r="C96" i="14"/>
  <c r="E140" i="14"/>
  <c r="J140" i="14" s="1"/>
  <c r="C140" i="13"/>
  <c r="H27" i="14"/>
  <c r="D207" i="14"/>
  <c r="I40" i="14"/>
  <c r="E215" i="14"/>
  <c r="J215" i="14" s="1"/>
  <c r="C149" i="14"/>
  <c r="H74" i="14"/>
  <c r="I74" i="14"/>
  <c r="D81" i="13"/>
  <c r="I81" i="13" s="1"/>
  <c r="O206" i="13"/>
  <c r="D124" i="13"/>
  <c r="I116" i="14"/>
  <c r="I27" i="13"/>
  <c r="O226" i="11"/>
  <c r="O116" i="14"/>
  <c r="I33" i="13"/>
  <c r="D34" i="13"/>
  <c r="O20" i="11"/>
  <c r="H225" i="14"/>
  <c r="C233" i="14"/>
  <c r="H233" i="14" s="1"/>
  <c r="K158" i="13"/>
  <c r="I190" i="13"/>
  <c r="O190" i="13"/>
  <c r="C193" i="13"/>
  <c r="C199" i="13"/>
  <c r="K158" i="14"/>
  <c r="I116" i="13"/>
  <c r="H27" i="13"/>
  <c r="O201" i="14"/>
  <c r="O26" i="14"/>
  <c r="H64" i="13"/>
  <c r="I18" i="13"/>
  <c r="O18" i="14"/>
  <c r="I18" i="14"/>
  <c r="D27" i="14"/>
  <c r="E18" i="10"/>
  <c r="C201" i="14"/>
  <c r="H200" i="14"/>
  <c r="K166" i="14"/>
  <c r="C160" i="20"/>
  <c r="G157" i="20"/>
  <c r="G160" i="20" s="1"/>
  <c r="G163" i="20" s="1"/>
  <c r="I163" i="20" s="1"/>
  <c r="C166" i="13"/>
  <c r="C169" i="13" s="1"/>
  <c r="C163" i="13"/>
  <c r="D160" i="11"/>
  <c r="D166" i="20"/>
  <c r="D169" i="20" s="1"/>
  <c r="E149" i="14"/>
  <c r="C255" i="14"/>
  <c r="G158" i="10"/>
  <c r="C166" i="10"/>
  <c r="C169" i="10" s="1"/>
  <c r="E98" i="13"/>
  <c r="G164" i="11"/>
  <c r="D64" i="11"/>
  <c r="I64" i="11" s="1"/>
  <c r="F80" i="11"/>
  <c r="K80" i="11" s="1"/>
  <c r="E124" i="20"/>
  <c r="D248" i="14"/>
  <c r="O230" i="10"/>
  <c r="I230" i="10"/>
  <c r="O226" i="10"/>
  <c r="E230" i="10"/>
  <c r="J230" i="10" s="1"/>
  <c r="C230" i="10"/>
  <c r="H230" i="10" s="1"/>
  <c r="D190" i="20"/>
  <c r="I190" i="20" s="1"/>
  <c r="E198" i="10"/>
  <c r="J198" i="10" s="1"/>
  <c r="J190" i="13"/>
  <c r="E200" i="13"/>
  <c r="J200" i="13" s="1"/>
  <c r="C212" i="11"/>
  <c r="O193" i="20"/>
  <c r="F190" i="10"/>
  <c r="F200" i="14"/>
  <c r="K200" i="14" s="1"/>
  <c r="I198" i="20"/>
  <c r="C204" i="11"/>
  <c r="H204" i="11" s="1"/>
  <c r="E204" i="10"/>
  <c r="J204" i="10" s="1"/>
  <c r="D199" i="20"/>
  <c r="O199" i="20" s="1"/>
  <c r="F198" i="10"/>
  <c r="K198" i="10" s="1"/>
  <c r="C204" i="10"/>
  <c r="H204" i="10" s="1"/>
  <c r="C198" i="11"/>
  <c r="H198" i="11" s="1"/>
  <c r="D212" i="10"/>
  <c r="O212" i="10" s="1"/>
  <c r="E190" i="10"/>
  <c r="C199" i="20"/>
  <c r="H199" i="20" s="1"/>
  <c r="E212" i="11"/>
  <c r="E204" i="11"/>
  <c r="J204" i="11" s="1"/>
  <c r="E163" i="10"/>
  <c r="E166" i="10"/>
  <c r="E169" i="10" s="1"/>
  <c r="C163" i="11"/>
  <c r="C166" i="11"/>
  <c r="C169" i="11" s="1"/>
  <c r="D163" i="11"/>
  <c r="D166" i="11"/>
  <c r="D169" i="11" s="1"/>
  <c r="G157" i="10"/>
  <c r="G160" i="10" s="1"/>
  <c r="I160" i="10" s="1"/>
  <c r="G161" i="10"/>
  <c r="G167" i="10"/>
  <c r="E163" i="13"/>
  <c r="G164" i="10"/>
  <c r="C163" i="14"/>
  <c r="F160" i="11"/>
  <c r="F166" i="11" s="1"/>
  <c r="F169" i="11" s="1"/>
  <c r="F160" i="10"/>
  <c r="E166" i="11"/>
  <c r="E169" i="11" s="1"/>
  <c r="E163" i="14"/>
  <c r="G157" i="14"/>
  <c r="G160" i="14" s="1"/>
  <c r="F168" i="14"/>
  <c r="F171" i="14" s="1"/>
  <c r="O136" i="14"/>
  <c r="E73" i="10"/>
  <c r="J73" i="10" s="1"/>
  <c r="E73" i="11"/>
  <c r="J73" i="11" s="1"/>
  <c r="E64" i="10"/>
  <c r="C73" i="11"/>
  <c r="H73" i="11" s="1"/>
  <c r="F73" i="10"/>
  <c r="K73" i="10" s="1"/>
  <c r="C86" i="11"/>
  <c r="H86" i="11" s="1"/>
  <c r="C80" i="11"/>
  <c r="H80" i="11" s="1"/>
  <c r="O137" i="14"/>
  <c r="F86" i="11"/>
  <c r="K86" i="11" s="1"/>
  <c r="F116" i="14"/>
  <c r="K116" i="14" s="1"/>
  <c r="F123" i="14"/>
  <c r="K123" i="14" s="1"/>
  <c r="F64" i="11"/>
  <c r="K64" i="11" s="1"/>
  <c r="E64" i="14"/>
  <c r="J64" i="14" s="1"/>
  <c r="C64" i="10"/>
  <c r="H64" i="10" s="1"/>
  <c r="C248" i="14"/>
  <c r="I247" i="14"/>
  <c r="E255" i="14"/>
  <c r="E231" i="20"/>
  <c r="J231" i="20" s="1"/>
  <c r="J223" i="20"/>
  <c r="F223" i="11"/>
  <c r="F231" i="20"/>
  <c r="K231" i="20" s="1"/>
  <c r="C230" i="11"/>
  <c r="H230" i="11" s="1"/>
  <c r="O230" i="20"/>
  <c r="E223" i="10"/>
  <c r="D223" i="11"/>
  <c r="D231" i="11" s="1"/>
  <c r="E230" i="11"/>
  <c r="J230" i="11" s="1"/>
  <c r="C223" i="11"/>
  <c r="C231" i="11" s="1"/>
  <c r="H231" i="11" s="1"/>
  <c r="I230" i="11"/>
  <c r="K223" i="20"/>
  <c r="D231" i="20"/>
  <c r="F223" i="10"/>
  <c r="C223" i="10"/>
  <c r="C231" i="10" s="1"/>
  <c r="H231" i="10" s="1"/>
  <c r="E223" i="11"/>
  <c r="E231" i="11" s="1"/>
  <c r="J231" i="11" s="1"/>
  <c r="K190" i="13"/>
  <c r="F200" i="13"/>
  <c r="K200" i="13" s="1"/>
  <c r="O190" i="20"/>
  <c r="C190" i="10"/>
  <c r="H190" i="10" s="1"/>
  <c r="F204" i="10"/>
  <c r="K204" i="10" s="1"/>
  <c r="F204" i="11"/>
  <c r="K204" i="11" s="1"/>
  <c r="F190" i="11"/>
  <c r="K190" i="11" s="1"/>
  <c r="D212" i="20"/>
  <c r="O212" i="20" s="1"/>
  <c r="E212" i="10"/>
  <c r="E190" i="11"/>
  <c r="J190" i="11" s="1"/>
  <c r="F199" i="20"/>
  <c r="F205" i="20" s="1"/>
  <c r="K205" i="20" s="1"/>
  <c r="D204" i="11"/>
  <c r="F212" i="10"/>
  <c r="C212" i="10"/>
  <c r="D190" i="10"/>
  <c r="O190" i="10" s="1"/>
  <c r="E198" i="11"/>
  <c r="J198" i="11" s="1"/>
  <c r="K190" i="10"/>
  <c r="O193" i="10"/>
  <c r="D198" i="10"/>
  <c r="C198" i="10"/>
  <c r="H198" i="10" s="1"/>
  <c r="O209" i="11"/>
  <c r="D212" i="11"/>
  <c r="O212" i="11" s="1"/>
  <c r="F198" i="11"/>
  <c r="K198" i="11" s="1"/>
  <c r="C190" i="11"/>
  <c r="E199" i="20"/>
  <c r="F212" i="11"/>
  <c r="D190" i="11"/>
  <c r="D204" i="20"/>
  <c r="D204" i="10"/>
  <c r="D198" i="11"/>
  <c r="G157" i="11"/>
  <c r="G160" i="11" s="1"/>
  <c r="D163" i="10"/>
  <c r="D166" i="10"/>
  <c r="D169" i="10" s="1"/>
  <c r="F163" i="14"/>
  <c r="G166" i="13"/>
  <c r="M160" i="13"/>
  <c r="G163" i="13"/>
  <c r="D166" i="13"/>
  <c r="D169" i="13" s="1"/>
  <c r="D163" i="13"/>
  <c r="G163" i="14"/>
  <c r="F166" i="20"/>
  <c r="F169" i="20" s="1"/>
  <c r="F163" i="20"/>
  <c r="E166" i="13"/>
  <c r="E169" i="13" s="1"/>
  <c r="M160" i="11"/>
  <c r="G161" i="11"/>
  <c r="E163" i="20"/>
  <c r="E166" i="20"/>
  <c r="E169" i="20" s="1"/>
  <c r="D163" i="14"/>
  <c r="O83" i="11"/>
  <c r="I116" i="20"/>
  <c r="D124" i="20"/>
  <c r="D138" i="20" s="1"/>
  <c r="C138" i="20"/>
  <c r="H138" i="20" s="1"/>
  <c r="F123" i="10"/>
  <c r="K123" i="10" s="1"/>
  <c r="E123" i="11"/>
  <c r="J123" i="11" s="1"/>
  <c r="D123" i="11"/>
  <c r="I123" i="11" s="1"/>
  <c r="F131" i="11"/>
  <c r="K131" i="11" s="1"/>
  <c r="C116" i="11"/>
  <c r="H116" i="11" s="1"/>
  <c r="C131" i="11"/>
  <c r="H131" i="11" s="1"/>
  <c r="C137" i="11"/>
  <c r="H137" i="11" s="1"/>
  <c r="H116" i="20"/>
  <c r="F116" i="10"/>
  <c r="K116" i="10" s="1"/>
  <c r="E116" i="10"/>
  <c r="E124" i="10" s="1"/>
  <c r="D116" i="10"/>
  <c r="I116" i="10" s="1"/>
  <c r="C116" i="10"/>
  <c r="H116" i="10" s="1"/>
  <c r="C123" i="10"/>
  <c r="H123" i="10" s="1"/>
  <c r="E123" i="10"/>
  <c r="J123" i="10" s="1"/>
  <c r="D131" i="10"/>
  <c r="I131" i="10" s="1"/>
  <c r="C131" i="10"/>
  <c r="H131" i="10" s="1"/>
  <c r="F131" i="10"/>
  <c r="K131" i="10" s="1"/>
  <c r="F137" i="10"/>
  <c r="K137" i="10" s="1"/>
  <c r="E137" i="10"/>
  <c r="J137" i="10" s="1"/>
  <c r="D137" i="10"/>
  <c r="I137" i="10" s="1"/>
  <c r="C137" i="10"/>
  <c r="H137" i="10" s="1"/>
  <c r="I138" i="20"/>
  <c r="D140" i="20"/>
  <c r="I140" i="20" s="1"/>
  <c r="K116" i="20"/>
  <c r="F124" i="20"/>
  <c r="F138" i="20" s="1"/>
  <c r="D123" i="10"/>
  <c r="I123" i="10" s="1"/>
  <c r="E131" i="10"/>
  <c r="J131" i="10" s="1"/>
  <c r="O138" i="14"/>
  <c r="I138" i="14"/>
  <c r="D140" i="14"/>
  <c r="K116" i="13"/>
  <c r="F124" i="13"/>
  <c r="F138" i="13" s="1"/>
  <c r="F140" i="13" s="1"/>
  <c r="F98" i="13" s="1"/>
  <c r="F116" i="11"/>
  <c r="F137" i="11"/>
  <c r="K137" i="11" s="1"/>
  <c r="E116" i="11"/>
  <c r="C123" i="11"/>
  <c r="H123" i="11" s="1"/>
  <c r="F123" i="11"/>
  <c r="K123" i="11" s="1"/>
  <c r="E131" i="11"/>
  <c r="J131" i="11" s="1"/>
  <c r="D131" i="11"/>
  <c r="I131" i="11" s="1"/>
  <c r="E137" i="11"/>
  <c r="J137" i="11" s="1"/>
  <c r="E138" i="20"/>
  <c r="D116" i="11"/>
  <c r="I116" i="11" s="1"/>
  <c r="D137" i="11"/>
  <c r="I137" i="11" s="1"/>
  <c r="E98" i="14"/>
  <c r="D74" i="10"/>
  <c r="D96" i="10" s="1"/>
  <c r="N83" i="10"/>
  <c r="N83" i="20"/>
  <c r="O83" i="20"/>
  <c r="F74" i="14"/>
  <c r="K74" i="14" s="1"/>
  <c r="E149" i="13"/>
  <c r="E64" i="13"/>
  <c r="E74" i="13" s="1"/>
  <c r="J74" i="13" s="1"/>
  <c r="O83" i="10"/>
  <c r="M163" i="20"/>
  <c r="E74" i="10"/>
  <c r="E96" i="10" s="1"/>
  <c r="M83" i="20"/>
  <c r="D74" i="11"/>
  <c r="D96" i="11" s="1"/>
  <c r="N83" i="11"/>
  <c r="K64" i="14"/>
  <c r="H64" i="20"/>
  <c r="C64" i="11"/>
  <c r="H64" i="11" s="1"/>
  <c r="E74" i="20"/>
  <c r="E81" i="20" s="1"/>
  <c r="J81" i="20" s="1"/>
  <c r="F74" i="20"/>
  <c r="F81" i="20" s="1"/>
  <c r="K81" i="20" s="1"/>
  <c r="F86" i="20"/>
  <c r="K86" i="20" s="1"/>
  <c r="C73" i="10"/>
  <c r="H73" i="10" s="1"/>
  <c r="K86" i="13"/>
  <c r="K86" i="10"/>
  <c r="F80" i="10"/>
  <c r="K80" i="10" s="1"/>
  <c r="J64" i="10"/>
  <c r="C81" i="20"/>
  <c r="H81" i="20" s="1"/>
  <c r="J64" i="20"/>
  <c r="E86" i="11"/>
  <c r="J86" i="20"/>
  <c r="J64" i="11"/>
  <c r="E74" i="11"/>
  <c r="K64" i="10"/>
  <c r="C86" i="10"/>
  <c r="M83" i="10"/>
  <c r="J86" i="14"/>
  <c r="F74" i="13"/>
  <c r="F96" i="13" s="1"/>
  <c r="K86" i="14"/>
  <c r="M83" i="11"/>
  <c r="K140" i="13"/>
  <c r="I74" i="20"/>
  <c r="D96" i="20"/>
  <c r="D81" i="20"/>
  <c r="I81" i="20" s="1"/>
  <c r="F73" i="11"/>
  <c r="I64" i="20"/>
  <c r="F124" i="10"/>
  <c r="J116" i="10"/>
  <c r="C86" i="20"/>
  <c r="F18" i="11"/>
  <c r="K18" i="11" s="1"/>
  <c r="E18" i="11"/>
  <c r="C33" i="10"/>
  <c r="H33" i="10" s="1"/>
  <c r="F33" i="10"/>
  <c r="K33" i="10" s="1"/>
  <c r="F40" i="10"/>
  <c r="K40" i="10" s="1"/>
  <c r="D26" i="20"/>
  <c r="O26" i="20" s="1"/>
  <c r="E33" i="10"/>
  <c r="J33" i="10" s="1"/>
  <c r="F27" i="20"/>
  <c r="K18" i="20"/>
  <c r="F39" i="13"/>
  <c r="D40" i="11"/>
  <c r="O40" i="11" s="1"/>
  <c r="D33" i="11"/>
  <c r="O33" i="11" s="1"/>
  <c r="C40" i="11"/>
  <c r="H40" i="11" s="1"/>
  <c r="C18" i="10"/>
  <c r="H18" i="10" s="1"/>
  <c r="F18" i="10"/>
  <c r="F27" i="10" s="1"/>
  <c r="K27" i="10" s="1"/>
  <c r="D26" i="10"/>
  <c r="I26" i="10" s="1"/>
  <c r="O11" i="20"/>
  <c r="E33" i="11"/>
  <c r="J33" i="11" s="1"/>
  <c r="E40" i="10"/>
  <c r="J40" i="10" s="1"/>
  <c r="K27" i="20"/>
  <c r="F34" i="20"/>
  <c r="I18" i="20"/>
  <c r="O18" i="20"/>
  <c r="D27" i="20"/>
  <c r="O27" i="20" s="1"/>
  <c r="I26" i="11"/>
  <c r="O26" i="11"/>
  <c r="O33" i="20"/>
  <c r="I33" i="20"/>
  <c r="F26" i="11"/>
  <c r="K26" i="11" s="1"/>
  <c r="K18" i="14"/>
  <c r="F27" i="14"/>
  <c r="F34" i="14" s="1"/>
  <c r="J18" i="10"/>
  <c r="E27" i="10"/>
  <c r="C18" i="11"/>
  <c r="I40" i="11"/>
  <c r="D40" i="20"/>
  <c r="F40" i="11"/>
  <c r="K40" i="11" s="1"/>
  <c r="D18" i="10"/>
  <c r="O18" i="10" s="1"/>
  <c r="E27" i="20"/>
  <c r="J18" i="20"/>
  <c r="C27" i="20"/>
  <c r="H18" i="20"/>
  <c r="J18" i="11"/>
  <c r="E27" i="11"/>
  <c r="D40" i="10"/>
  <c r="O36" i="10"/>
  <c r="D33" i="10"/>
  <c r="O29" i="10"/>
  <c r="F34" i="10"/>
  <c r="H26" i="10"/>
  <c r="C27" i="10"/>
  <c r="F27" i="13"/>
  <c r="O11" i="11"/>
  <c r="D18" i="11"/>
  <c r="I223" i="11"/>
  <c r="O223" i="11"/>
  <c r="K223" i="10"/>
  <c r="F231" i="10"/>
  <c r="K231" i="10" s="1"/>
  <c r="H223" i="10"/>
  <c r="F231" i="11"/>
  <c r="K231" i="11" s="1"/>
  <c r="K223" i="11"/>
  <c r="O231" i="11"/>
  <c r="I231" i="11"/>
  <c r="O223" i="20"/>
  <c r="F232" i="13"/>
  <c r="K232" i="13" s="1"/>
  <c r="C231" i="20"/>
  <c r="H231" i="20" s="1"/>
  <c r="D223" i="10"/>
  <c r="E232" i="13"/>
  <c r="J232" i="13" s="1"/>
  <c r="E233" i="14"/>
  <c r="J233" i="14" s="1"/>
  <c r="C207" i="14" l="1"/>
  <c r="H201" i="14"/>
  <c r="H199" i="13"/>
  <c r="C200" i="13"/>
  <c r="D41" i="13"/>
  <c r="O34" i="13"/>
  <c r="I34" i="13"/>
  <c r="H140" i="13"/>
  <c r="C98" i="13"/>
  <c r="C149" i="13"/>
  <c r="F74" i="10"/>
  <c r="F96" i="10" s="1"/>
  <c r="G166" i="20"/>
  <c r="M166" i="20" s="1"/>
  <c r="E199" i="10"/>
  <c r="C163" i="20"/>
  <c r="C166" i="20"/>
  <c r="C169" i="20" s="1"/>
  <c r="I160" i="20"/>
  <c r="O27" i="14"/>
  <c r="D34" i="14"/>
  <c r="I27" i="14"/>
  <c r="D138" i="13"/>
  <c r="O124" i="13"/>
  <c r="I207" i="14"/>
  <c r="O207" i="14"/>
  <c r="D215" i="14"/>
  <c r="E206" i="13"/>
  <c r="F201" i="14"/>
  <c r="J190" i="10"/>
  <c r="F213" i="20"/>
  <c r="K213" i="20" s="1"/>
  <c r="D205" i="20"/>
  <c r="D213" i="20" s="1"/>
  <c r="I199" i="20"/>
  <c r="K199" i="20"/>
  <c r="F206" i="13"/>
  <c r="E199" i="11"/>
  <c r="E205" i="11" s="1"/>
  <c r="C205" i="20"/>
  <c r="F199" i="10"/>
  <c r="G166" i="10"/>
  <c r="F163" i="11"/>
  <c r="G163" i="10"/>
  <c r="M160" i="14"/>
  <c r="I160" i="14"/>
  <c r="G168" i="14"/>
  <c r="F166" i="10"/>
  <c r="F169" i="10" s="1"/>
  <c r="F163" i="10"/>
  <c r="F124" i="14"/>
  <c r="K124" i="14" s="1"/>
  <c r="C140" i="20"/>
  <c r="C98" i="20" s="1"/>
  <c r="I74" i="10"/>
  <c r="E96" i="11"/>
  <c r="F81" i="14"/>
  <c r="K81" i="14" s="1"/>
  <c r="E74" i="14"/>
  <c r="E81" i="14" s="1"/>
  <c r="J81" i="14" s="1"/>
  <c r="D81" i="10"/>
  <c r="I81" i="10" s="1"/>
  <c r="C74" i="10"/>
  <c r="H74" i="10" s="1"/>
  <c r="E138" i="10"/>
  <c r="F138" i="14"/>
  <c r="K138" i="14" s="1"/>
  <c r="F138" i="10"/>
  <c r="F140" i="10" s="1"/>
  <c r="J74" i="20"/>
  <c r="E96" i="13"/>
  <c r="K74" i="10"/>
  <c r="E96" i="20"/>
  <c r="F96" i="14"/>
  <c r="J64" i="13"/>
  <c r="C74" i="11"/>
  <c r="H74" i="11" s="1"/>
  <c r="E81" i="13"/>
  <c r="J81" i="13" s="1"/>
  <c r="H223" i="11"/>
  <c r="J223" i="11"/>
  <c r="O231" i="20"/>
  <c r="I231" i="20"/>
  <c r="E231" i="10"/>
  <c r="J231" i="10" s="1"/>
  <c r="J223" i="10"/>
  <c r="I190" i="10"/>
  <c r="C199" i="10"/>
  <c r="C205" i="10" s="1"/>
  <c r="I204" i="11"/>
  <c r="O204" i="11"/>
  <c r="O205" i="20"/>
  <c r="K206" i="13"/>
  <c r="F214" i="13"/>
  <c r="K214" i="13" s="1"/>
  <c r="I204" i="10"/>
  <c r="O204" i="10"/>
  <c r="C199" i="11"/>
  <c r="H190" i="11"/>
  <c r="O198" i="10"/>
  <c r="I198" i="10"/>
  <c r="D199" i="10"/>
  <c r="F207" i="14"/>
  <c r="K201" i="14"/>
  <c r="O204" i="20"/>
  <c r="I204" i="20"/>
  <c r="E205" i="10"/>
  <c r="J199" i="10"/>
  <c r="F205" i="10"/>
  <c r="K199" i="10"/>
  <c r="O198" i="11"/>
  <c r="I198" i="11"/>
  <c r="I190" i="11"/>
  <c r="O190" i="11"/>
  <c r="D199" i="11"/>
  <c r="E205" i="20"/>
  <c r="J199" i="20"/>
  <c r="J206" i="13"/>
  <c r="E214" i="13"/>
  <c r="J214" i="13" s="1"/>
  <c r="F199" i="11"/>
  <c r="M166" i="13"/>
  <c r="I166" i="13"/>
  <c r="G169" i="13"/>
  <c r="G169" i="10"/>
  <c r="I166" i="10"/>
  <c r="M163" i="14"/>
  <c r="I163" i="14"/>
  <c r="M166" i="10"/>
  <c r="G169" i="20"/>
  <c r="I166" i="20"/>
  <c r="I163" i="13"/>
  <c r="M163" i="13"/>
  <c r="G163" i="11"/>
  <c r="G166" i="11"/>
  <c r="I160" i="11"/>
  <c r="D98" i="20"/>
  <c r="C124" i="10"/>
  <c r="C138" i="10" s="1"/>
  <c r="C140" i="10" s="1"/>
  <c r="K116" i="11"/>
  <c r="F124" i="11"/>
  <c r="F138" i="11" s="1"/>
  <c r="K138" i="11" s="1"/>
  <c r="E124" i="11"/>
  <c r="E138" i="11" s="1"/>
  <c r="J116" i="11"/>
  <c r="D98" i="14"/>
  <c r="D149" i="14"/>
  <c r="I140" i="14"/>
  <c r="D124" i="10"/>
  <c r="D138" i="10" s="1"/>
  <c r="F149" i="13"/>
  <c r="C124" i="11"/>
  <c r="C138" i="11" s="1"/>
  <c r="D124" i="11"/>
  <c r="D138" i="11" s="1"/>
  <c r="F140" i="20"/>
  <c r="K138" i="20"/>
  <c r="K138" i="13"/>
  <c r="E140" i="20"/>
  <c r="J138" i="20"/>
  <c r="K74" i="20"/>
  <c r="J74" i="10"/>
  <c r="E81" i="10"/>
  <c r="J81" i="10" s="1"/>
  <c r="F96" i="20"/>
  <c r="D81" i="11"/>
  <c r="I81" i="11" s="1"/>
  <c r="I74" i="11"/>
  <c r="H86" i="10"/>
  <c r="M160" i="10"/>
  <c r="F81" i="10"/>
  <c r="K81" i="10" s="1"/>
  <c r="K74" i="13"/>
  <c r="F81" i="13"/>
  <c r="K81" i="13" s="1"/>
  <c r="J74" i="11"/>
  <c r="E81" i="11"/>
  <c r="J81" i="11" s="1"/>
  <c r="J86" i="11"/>
  <c r="M166" i="11"/>
  <c r="F140" i="14"/>
  <c r="H138" i="10"/>
  <c r="K73" i="11"/>
  <c r="F74" i="11"/>
  <c r="E140" i="10"/>
  <c r="J138" i="10"/>
  <c r="H86" i="20"/>
  <c r="M160" i="20"/>
  <c r="C96" i="20"/>
  <c r="C81" i="10"/>
  <c r="H81" i="10" s="1"/>
  <c r="I27" i="20"/>
  <c r="D27" i="10"/>
  <c r="D34" i="10" s="1"/>
  <c r="I26" i="20"/>
  <c r="D34" i="20"/>
  <c r="O34" i="20" s="1"/>
  <c r="K18" i="10"/>
  <c r="I18" i="10"/>
  <c r="I33" i="11"/>
  <c r="O26" i="10"/>
  <c r="F27" i="11"/>
  <c r="K27" i="11" s="1"/>
  <c r="K34" i="20"/>
  <c r="F41" i="20"/>
  <c r="O40" i="20"/>
  <c r="I40" i="20"/>
  <c r="E34" i="10"/>
  <c r="J27" i="10"/>
  <c r="K27" i="14"/>
  <c r="C27" i="11"/>
  <c r="H18" i="11"/>
  <c r="O18" i="11"/>
  <c r="D27" i="11"/>
  <c r="I18" i="11"/>
  <c r="I40" i="10"/>
  <c r="O40" i="10"/>
  <c r="E34" i="11"/>
  <c r="J27" i="11"/>
  <c r="K27" i="13"/>
  <c r="F34" i="13"/>
  <c r="F41" i="10"/>
  <c r="K34" i="10"/>
  <c r="D41" i="20"/>
  <c r="I34" i="20"/>
  <c r="I33" i="10"/>
  <c r="O33" i="10"/>
  <c r="C34" i="10"/>
  <c r="H27" i="10"/>
  <c r="O27" i="10"/>
  <c r="C34" i="20"/>
  <c r="H27" i="20"/>
  <c r="J27" i="20"/>
  <c r="E34" i="20"/>
  <c r="F41" i="14"/>
  <c r="K34" i="14"/>
  <c r="D231" i="10"/>
  <c r="I223" i="10"/>
  <c r="O223" i="10"/>
  <c r="I34" i="14" l="1"/>
  <c r="D41" i="14"/>
  <c r="O34" i="14"/>
  <c r="I27" i="10"/>
  <c r="I215" i="14"/>
  <c r="O215" i="14"/>
  <c r="I138" i="13"/>
  <c r="D140" i="13"/>
  <c r="O138" i="13"/>
  <c r="I41" i="13"/>
  <c r="O41" i="13"/>
  <c r="K161" i="13"/>
  <c r="C215" i="14"/>
  <c r="H215" i="14" s="1"/>
  <c r="H207" i="14"/>
  <c r="H200" i="13"/>
  <c r="C206" i="13"/>
  <c r="H199" i="10"/>
  <c r="J199" i="11"/>
  <c r="I205" i="20"/>
  <c r="H205" i="20"/>
  <c r="C213" i="20"/>
  <c r="H213" i="20" s="1"/>
  <c r="I163" i="10"/>
  <c r="M163" i="10"/>
  <c r="G171" i="14"/>
  <c r="I168" i="14"/>
  <c r="M168" i="14"/>
  <c r="K138" i="10"/>
  <c r="H140" i="20"/>
  <c r="C96" i="10"/>
  <c r="C81" i="11"/>
  <c r="H81" i="11" s="1"/>
  <c r="J74" i="14"/>
  <c r="E96" i="14"/>
  <c r="F140" i="11"/>
  <c r="F98" i="11" s="1"/>
  <c r="C96" i="11"/>
  <c r="I213" i="20"/>
  <c r="O213" i="20"/>
  <c r="E213" i="11"/>
  <c r="J213" i="11" s="1"/>
  <c r="J205" i="11"/>
  <c r="I199" i="10"/>
  <c r="D205" i="10"/>
  <c r="O199" i="10"/>
  <c r="C205" i="11"/>
  <c r="H199" i="11"/>
  <c r="J205" i="10"/>
  <c r="E213" i="10"/>
  <c r="J213" i="10" s="1"/>
  <c r="F215" i="14"/>
  <c r="K215" i="14" s="1"/>
  <c r="K207" i="14"/>
  <c r="C213" i="10"/>
  <c r="H213" i="10" s="1"/>
  <c r="H205" i="10"/>
  <c r="F205" i="11"/>
  <c r="K199" i="11"/>
  <c r="J205" i="20"/>
  <c r="E213" i="20"/>
  <c r="J213" i="20" s="1"/>
  <c r="I199" i="11"/>
  <c r="O199" i="11"/>
  <c r="D205" i="11"/>
  <c r="K205" i="10"/>
  <c r="F213" i="10"/>
  <c r="K213" i="10" s="1"/>
  <c r="I169" i="13"/>
  <c r="M169" i="13"/>
  <c r="I169" i="10"/>
  <c r="M169" i="10"/>
  <c r="I169" i="20"/>
  <c r="M169" i="20"/>
  <c r="I163" i="11"/>
  <c r="M163" i="11"/>
  <c r="G169" i="11"/>
  <c r="I166" i="11"/>
  <c r="J140" i="20"/>
  <c r="E98" i="20"/>
  <c r="C140" i="11"/>
  <c r="H138" i="11"/>
  <c r="I138" i="10"/>
  <c r="D140" i="10"/>
  <c r="K140" i="20"/>
  <c r="F98" i="20"/>
  <c r="J138" i="11"/>
  <c r="E140" i="11"/>
  <c r="I138" i="11"/>
  <c r="D140" i="11"/>
  <c r="J140" i="10"/>
  <c r="E98" i="10"/>
  <c r="C98" i="10"/>
  <c r="H140" i="10"/>
  <c r="K140" i="10"/>
  <c r="F98" i="10"/>
  <c r="K140" i="14"/>
  <c r="F149" i="14"/>
  <c r="F98" i="14"/>
  <c r="K74" i="11"/>
  <c r="F96" i="11"/>
  <c r="F81" i="11"/>
  <c r="K81" i="11" s="1"/>
  <c r="K140" i="11"/>
  <c r="F34" i="11"/>
  <c r="K34" i="11" s="1"/>
  <c r="H27" i="11"/>
  <c r="C34" i="11"/>
  <c r="K41" i="20"/>
  <c r="K167" i="20"/>
  <c r="E41" i="10"/>
  <c r="J34" i="10"/>
  <c r="J34" i="20"/>
  <c r="E41" i="20"/>
  <c r="K161" i="20"/>
  <c r="I41" i="20"/>
  <c r="O41" i="20"/>
  <c r="C41" i="20"/>
  <c r="H34" i="20"/>
  <c r="D34" i="11"/>
  <c r="O27" i="11"/>
  <c r="I27" i="11"/>
  <c r="K41" i="14"/>
  <c r="K169" i="14"/>
  <c r="F41" i="13"/>
  <c r="K34" i="13"/>
  <c r="J34" i="11"/>
  <c r="E41" i="11"/>
  <c r="D41" i="10"/>
  <c r="I34" i="10"/>
  <c r="O34" i="10"/>
  <c r="H34" i="10"/>
  <c r="C41" i="10"/>
  <c r="K41" i="10"/>
  <c r="K167" i="10"/>
  <c r="O231" i="10"/>
  <c r="I231" i="10"/>
  <c r="O41" i="14" l="1"/>
  <c r="I41" i="14"/>
  <c r="K161" i="14"/>
  <c r="H206" i="13"/>
  <c r="C214" i="13"/>
  <c r="H214" i="13" s="1"/>
  <c r="D98" i="13"/>
  <c r="O140" i="13"/>
  <c r="D149" i="13"/>
  <c r="I140" i="13"/>
  <c r="I171" i="14"/>
  <c r="M171" i="14"/>
  <c r="C213" i="11"/>
  <c r="H213" i="11" s="1"/>
  <c r="H205" i="11"/>
  <c r="F213" i="11"/>
  <c r="K213" i="11" s="1"/>
  <c r="K205" i="11"/>
  <c r="I205" i="11"/>
  <c r="O205" i="11"/>
  <c r="D213" i="11"/>
  <c r="O205" i="10"/>
  <c r="D213" i="10"/>
  <c r="I205" i="10"/>
  <c r="I169" i="11"/>
  <c r="M169" i="11"/>
  <c r="H140" i="11"/>
  <c r="C98" i="11"/>
  <c r="I140" i="11"/>
  <c r="D98" i="11"/>
  <c r="J140" i="11"/>
  <c r="E98" i="11"/>
  <c r="D98" i="10"/>
  <c r="I140" i="10"/>
  <c r="F41" i="11"/>
  <c r="K167" i="11" s="1"/>
  <c r="C41" i="11"/>
  <c r="H34" i="11"/>
  <c r="K164" i="10"/>
  <c r="J41" i="10"/>
  <c r="J41" i="11"/>
  <c r="K164" i="11"/>
  <c r="O41" i="10"/>
  <c r="I41" i="10"/>
  <c r="K161" i="10"/>
  <c r="K164" i="20"/>
  <c r="J41" i="20"/>
  <c r="D41" i="11"/>
  <c r="O34" i="11"/>
  <c r="I34" i="11"/>
  <c r="H41" i="10"/>
  <c r="K158" i="10"/>
  <c r="K41" i="13"/>
  <c r="K167" i="13"/>
  <c r="H41" i="20"/>
  <c r="K158" i="20"/>
  <c r="I213" i="10" l="1"/>
  <c r="O213" i="10"/>
  <c r="O213" i="11"/>
  <c r="I213" i="11"/>
  <c r="K41" i="11"/>
  <c r="H41" i="11"/>
  <c r="K158" i="11"/>
  <c r="I41" i="11"/>
  <c r="O41" i="11"/>
  <c r="K16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S164" authorId="0" shapeId="0" xr:uid="{00000000-0006-0000-0F00-00000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These numbers were adjusted to make the Closing balance 30 June 2015 (revised ) 0 (Please note that the total equity amounts equal 0. Noting that these balances will be rolled up and roll into equity accounts.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98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Mismatch due to comparison between MYFR amount and balance as of June 2015</t>
        </r>
      </text>
    </comment>
    <comment ref="U168" authorId="0" shapeId="0" xr:uid="{00000000-0006-0000-1000-000002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These numbers were adjusted to make the Closing balance 30 June 2015 (revised ) 0 (Please note that the total equity amounts equal 0. Noting that these balances will be rolled up and roll into equity accounts.</t>
        </r>
      </text>
    </comment>
    <comment ref="AA168" authorId="0" shapeId="0" xr:uid="{00000000-0006-0000-1000-000003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These numbers were adjusted to make the Closing balance 30 June 2015 (revised ) 0 (Please note that the total equity amounts equal 0. Noting that these balances will be rolled up and roll into equity accounts.</t>
        </r>
      </text>
    </comment>
  </commentList>
</comments>
</file>

<file path=xl/sharedStrings.xml><?xml version="1.0" encoding="utf-8"?>
<sst xmlns="http://schemas.openxmlformats.org/spreadsheetml/2006/main" count="3290" uniqueCount="366">
  <si>
    <t>($ million)</t>
  </si>
  <si>
    <t xml:space="preserve"> Past Pub.</t>
  </si>
  <si>
    <t xml:space="preserve"> </t>
  </si>
  <si>
    <t>2012-13</t>
  </si>
  <si>
    <t>2013-14</t>
  </si>
  <si>
    <t>2014-15</t>
  </si>
  <si>
    <t>Actual</t>
  </si>
  <si>
    <t>Budget</t>
  </si>
  <si>
    <t>Revised</t>
  </si>
  <si>
    <t xml:space="preserve">Net result from continuing operations </t>
  </si>
  <si>
    <t>Income from transactions</t>
  </si>
  <si>
    <t>Output appropriations</t>
  </si>
  <si>
    <t>Special appropriations</t>
  </si>
  <si>
    <t>Interest</t>
  </si>
  <si>
    <t>Sale of goods and services</t>
  </si>
  <si>
    <t>Grants</t>
  </si>
  <si>
    <t>Fair value of assets and services received free of charge or for nominal consideration</t>
  </si>
  <si>
    <t>Other income</t>
  </si>
  <si>
    <t>Total income from transactions</t>
  </si>
  <si>
    <t>Expenses from transactions</t>
  </si>
  <si>
    <t>Employee benefits</t>
  </si>
  <si>
    <t xml:space="preserve">Depreciation </t>
  </si>
  <si>
    <t>Interest expense</t>
  </si>
  <si>
    <t>Grants and other transfers</t>
  </si>
  <si>
    <t>Capital asset charge</t>
  </si>
  <si>
    <t>Other operating expenses</t>
  </si>
  <si>
    <t>Total expenses from transactions</t>
  </si>
  <si>
    <t>Net result from transactions (net operating balance)</t>
  </si>
  <si>
    <t>Other economic flows included in net result</t>
  </si>
  <si>
    <t>Net gain/(loss) on non-financial assets</t>
  </si>
  <si>
    <t>Share of net profits/(losses) of associates and joint venture entities, excluding dividends</t>
  </si>
  <si>
    <t>Net gain/(loss) on financial instruments and statutory receivables/payables</t>
  </si>
  <si>
    <t>Other gains/(losses) from economic flows</t>
  </si>
  <si>
    <t>Total other economic flows included in net result</t>
  </si>
  <si>
    <t>Net result</t>
  </si>
  <si>
    <t>Other economic flows – other comprehensive income</t>
  </si>
  <si>
    <t>Adjustment to accumulated surplus/(deficit) due to a change in accounting policy</t>
  </si>
  <si>
    <t>Asset revaluation reserve</t>
  </si>
  <si>
    <t>Financial assets available-for-sale reserve</t>
  </si>
  <si>
    <t>Other</t>
  </si>
  <si>
    <t>Total other economic flows – other comprehensive income</t>
  </si>
  <si>
    <t>Comprehensive result</t>
  </si>
  <si>
    <t>*hidden lines</t>
  </si>
  <si>
    <t>check to see hidden lines have moved</t>
  </si>
  <si>
    <t>Y5000 - Output appropriations</t>
  </si>
  <si>
    <t>Y5040 - Special appropriations</t>
  </si>
  <si>
    <t>Y5080 - Interest</t>
  </si>
  <si>
    <t>Y5120 - Sales of goods and services</t>
  </si>
  <si>
    <t>Y5160 - Grants</t>
  </si>
  <si>
    <t>Y5200 - Fair value of assets and services received free of charge or for nominal consideration</t>
  </si>
  <si>
    <t>Y5240 - Other income</t>
  </si>
  <si>
    <t>Y4000 - Total income from transactions</t>
  </si>
  <si>
    <t>Y5280 - Employee benefits</t>
  </si>
  <si>
    <t>Y5400 - Grants and other transfers</t>
  </si>
  <si>
    <t>Y5440 - Capital asset charge</t>
  </si>
  <si>
    <t>Y5480 - Other operating expenses</t>
  </si>
  <si>
    <t>Y4250 - Total expenses from transactions</t>
  </si>
  <si>
    <t>Y3000 - Net result from transactions (net operating balance)</t>
  </si>
  <si>
    <t>Y5520 - Net gain/(loss) on non-financial assets</t>
  </si>
  <si>
    <t>Y5600 - Share of net profits/(losses) of associates and joint venture entities, excluding dividends</t>
  </si>
  <si>
    <t>Y5640 - Net gain/(loss) on financial instruments and statutory receivables/payables</t>
  </si>
  <si>
    <t>Y5720 - Other gains/(losses)from other economic flows</t>
  </si>
  <si>
    <t>Y4500 - Total other economic flows included in net result</t>
  </si>
  <si>
    <t>Y2000 - Net result</t>
  </si>
  <si>
    <t>Y5760 - Adjustment to accumulated surplus/(deficit) due to a change in accounting policy</t>
  </si>
  <si>
    <t>Y5800 - Changes in physical asset revaluation reserve</t>
  </si>
  <si>
    <t>Y5840 - Financial assets available for sale reserve:</t>
  </si>
  <si>
    <t>Y5960 - Other</t>
  </si>
  <si>
    <t>Y4750 - Total other economic flows - Other non owner changes in equity</t>
  </si>
  <si>
    <t>Y1000 - GFS-GAAP departmental comprehensive result</t>
  </si>
  <si>
    <t xml:space="preserve"> Statement of changes in equity</t>
  </si>
  <si>
    <t>Check Restated Budget</t>
  </si>
  <si>
    <t>Estimated as at 30 June</t>
  </si>
  <si>
    <t>Assets</t>
  </si>
  <si>
    <t>Financial assets</t>
  </si>
  <si>
    <t>Cash and deposits</t>
  </si>
  <si>
    <t>Receivables</t>
  </si>
  <si>
    <t>Other financial assets</t>
  </si>
  <si>
    <t>Investments accounted for using equity method</t>
  </si>
  <si>
    <t>Total financial assets</t>
  </si>
  <si>
    <t>Non-financial assets</t>
  </si>
  <si>
    <t>Inventories</t>
  </si>
  <si>
    <t>Non-financial assets classified as held for sale including disposal group assets</t>
  </si>
  <si>
    <t>Property, plant and equipment</t>
  </si>
  <si>
    <t>Biological assets</t>
  </si>
  <si>
    <t>Investment properties</t>
  </si>
  <si>
    <t>Intangible assets</t>
  </si>
  <si>
    <t>Total non-financial assets</t>
  </si>
  <si>
    <t>Total assets</t>
  </si>
  <si>
    <t>Liabilities</t>
  </si>
  <si>
    <t>Payables</t>
  </si>
  <si>
    <t>Borrowings</t>
  </si>
  <si>
    <t>Provisions</t>
  </si>
  <si>
    <t>Total liabilities</t>
  </si>
  <si>
    <t>Net assets</t>
  </si>
  <si>
    <t>Equity</t>
  </si>
  <si>
    <t>Accumulated surplus/(deficit)</t>
  </si>
  <si>
    <t>Reserves</t>
  </si>
  <si>
    <t>Contributed capital</t>
  </si>
  <si>
    <t>Total equity</t>
  </si>
  <si>
    <t>Total assets = Total equity</t>
  </si>
  <si>
    <t>V5000 - Cash and deposits</t>
  </si>
  <si>
    <t>V5050 - Receivables</t>
  </si>
  <si>
    <t>V5100 - Other financial assets</t>
  </si>
  <si>
    <t>Source:</t>
  </si>
  <si>
    <t>(overall width: 503 pixels)</t>
  </si>
  <si>
    <t>check against SRIMS report</t>
  </si>
  <si>
    <t>check against</t>
  </si>
  <si>
    <t>V4000 - Financial assets</t>
  </si>
  <si>
    <t>V5200 - Inventories</t>
  </si>
  <si>
    <t>V5250 - Non financial assets classified as held for sale including disposal group assets</t>
  </si>
  <si>
    <t>V5300 - Property, plant and equipment</t>
  </si>
  <si>
    <t>V5350 - Biological assets</t>
  </si>
  <si>
    <t>V5400 - Investment properties</t>
  </si>
  <si>
    <t>V5450 - Intangible assets</t>
  </si>
  <si>
    <t>V5500 - Other</t>
  </si>
  <si>
    <t>V4250 - Non-financial assets</t>
  </si>
  <si>
    <t>V3000 - Total assets</t>
  </si>
  <si>
    <t>V5550 - Payables</t>
  </si>
  <si>
    <t>V5600 - Borrowings</t>
  </si>
  <si>
    <t>V5650 - Provisions</t>
  </si>
  <si>
    <t>V5700 - Other</t>
  </si>
  <si>
    <t>V3400 - Total liabilities</t>
  </si>
  <si>
    <t>V2000 - Net assets</t>
  </si>
  <si>
    <t>V5750 - Accumulated surplus/(deficit)</t>
  </si>
  <si>
    <t>V5800 - Reserves</t>
  </si>
  <si>
    <t>V5850 - Contributed capital</t>
  </si>
  <si>
    <t>V4750 - Equity</t>
  </si>
  <si>
    <t>Cash flows from operating activities</t>
  </si>
  <si>
    <t>Receipts</t>
  </si>
  <si>
    <t>Receipts from Government</t>
  </si>
  <si>
    <t>Receipts from other entities</t>
  </si>
  <si>
    <t>Goods and Services Tax recovered from ATO</t>
  </si>
  <si>
    <t>Interest received</t>
  </si>
  <si>
    <t>Dividends received</t>
  </si>
  <si>
    <t>Other receipts</t>
  </si>
  <si>
    <t>Total receipts</t>
  </si>
  <si>
    <t xml:space="preserve">Payments </t>
  </si>
  <si>
    <t>Payments of grants and other transfers</t>
  </si>
  <si>
    <t>Payments to suppliers and employees</t>
  </si>
  <si>
    <t>Goods and Services Tax paid to the ATO</t>
  </si>
  <si>
    <t>Interest and other costs of finance paid</t>
  </si>
  <si>
    <t>Total payments</t>
  </si>
  <si>
    <t>Net cash flows from/(used in) operating activities</t>
  </si>
  <si>
    <t>Cash flows from investing activities</t>
  </si>
  <si>
    <t>Net investment</t>
  </si>
  <si>
    <t>Payments for non-financial assets</t>
  </si>
  <si>
    <t>Proceeds from sale of non-financial assets</t>
  </si>
  <si>
    <t>Net loans to other parties</t>
  </si>
  <si>
    <t>Net (purchase)/disposal of investments – policy purposes</t>
  </si>
  <si>
    <t>Net cash flow from/(used in) investing activities</t>
  </si>
  <si>
    <t>Cash flows from financing activities</t>
  </si>
  <si>
    <t>Owner contributions by State Government</t>
  </si>
  <si>
    <t>Repayment of finance leases</t>
  </si>
  <si>
    <t>Net borrowings</t>
  </si>
  <si>
    <t>Dividends paid</t>
  </si>
  <si>
    <t>Net cash flows from/(used in) financing activities</t>
  </si>
  <si>
    <t>Net increase/(decrease) in cash and cash equivalents</t>
  </si>
  <si>
    <t>Cash and cash equivalents at the beginning of the financial year</t>
  </si>
  <si>
    <t>Cash and cash equivalents at the end of the financial year</t>
  </si>
  <si>
    <t>W5000 - Receipts from Government</t>
  </si>
  <si>
    <t>Y5320 - Depreciation and amortisation</t>
  </si>
  <si>
    <t>Y5360 - Interest expense</t>
  </si>
  <si>
    <t>W5100 - Goods and Services Tax recovered from the ATO</t>
  </si>
  <si>
    <t>W5150 - Interest received</t>
  </si>
  <si>
    <t>W5200 - Dividends received</t>
  </si>
  <si>
    <t>W5250 - Other receipts</t>
  </si>
  <si>
    <t>W4000 - Total receipts</t>
  </si>
  <si>
    <t>W5300 - Payments of grants and other transfers</t>
  </si>
  <si>
    <t>W5350 - Payments to suppliers and employees</t>
  </si>
  <si>
    <t>W5400 - Goods and Services Tax paid to the ATO</t>
  </si>
  <si>
    <t>W5450 - Capital asset charge</t>
  </si>
  <si>
    <t>W5500 - Interest and other costs of finance</t>
  </si>
  <si>
    <t>W4200 - Total payments</t>
  </si>
  <si>
    <t>W3000 - Net cash flows from /(used in) operating activities</t>
  </si>
  <si>
    <t>W5580 - Net investment</t>
  </si>
  <si>
    <t>W5600 - Payments for non-financial assets</t>
  </si>
  <si>
    <t>W5650 - Proceeds from sale of non-financial assets</t>
  </si>
  <si>
    <t>W5700 - Net loans to other parties</t>
  </si>
  <si>
    <t>W5590 - Net (purchase)/disposal of investments - policy purposes</t>
  </si>
  <si>
    <t>W3250 - Net cash flows from /(used in) investing activities</t>
  </si>
  <si>
    <t>W5800 - Owner contributions by State Government</t>
  </si>
  <si>
    <t>W5840 - Repayment of finance leases</t>
  </si>
  <si>
    <t>W5880 - Net borrowings</t>
  </si>
  <si>
    <t>W5900 - Dividends paid</t>
  </si>
  <si>
    <t>W3500 - Net cash flows from /(used in) financing activities</t>
  </si>
  <si>
    <t>W2000 - Net increase (decrease) in cash and cash equivalents</t>
  </si>
  <si>
    <t>W2500 - Cash and cash equivalents at the end of the financial year</t>
  </si>
  <si>
    <t>E602 - Controlled Human Services</t>
  </si>
  <si>
    <t>E604 - Controlled Transport Planning and Local Infrastructure</t>
  </si>
  <si>
    <t>E703 - Controlled Auditor Generals</t>
  </si>
  <si>
    <t>E715 - Controlled Parliament</t>
  </si>
  <si>
    <t>Movement ($ million)</t>
  </si>
  <si>
    <t>V5150 - Investments accounted for using the equity method</t>
  </si>
  <si>
    <t>Y2500 - Total other economic flows - Other non owner changes in equity</t>
  </si>
  <si>
    <t>Y3800 - Total other economic flows - Other non owner changes in equity</t>
  </si>
  <si>
    <t>W1000 - GFS-GAAP departmental cash flow statement</t>
  </si>
  <si>
    <t>W4400 - Cash flows from investing activities</t>
  </si>
  <si>
    <t>W4600 - Cash flows from financing activities</t>
  </si>
  <si>
    <t>Contributions by owner</t>
  </si>
  <si>
    <t>Other Reserves</t>
  </si>
  <si>
    <t xml:space="preserve">Total equity </t>
  </si>
  <si>
    <t>Transactions with owners in their capacity as owners</t>
  </si>
  <si>
    <t>Revaluation surplus</t>
  </si>
  <si>
    <t xml:space="preserve">  Estimated as at 30 Jun</t>
  </si>
  <si>
    <t>Check against 
Op.State</t>
  </si>
  <si>
    <t>Check against 
Bal Sheet</t>
  </si>
  <si>
    <t xml:space="preserve">Comprehensive result </t>
  </si>
  <si>
    <t>Total Equity</t>
  </si>
  <si>
    <t>Administered income</t>
  </si>
  <si>
    <t>Appropriations – Payments made on behalf of the State</t>
  </si>
  <si>
    <t>Special Appropriations</t>
  </si>
  <si>
    <t>W5050 - Receipts from other entities</t>
  </si>
  <si>
    <t>Payments into the Consolidated Fund</t>
  </si>
  <si>
    <t>Total administered expenses</t>
  </si>
  <si>
    <t>Income less expenses</t>
  </si>
  <si>
    <t>Other gains/(losses)from other economic flows</t>
  </si>
  <si>
    <t>Adjustment to accumulated surplus/(defict) due to a change in accounting policy</t>
  </si>
  <si>
    <t>Financial assets available-for-sale reserve:</t>
  </si>
  <si>
    <t>Administered assets</t>
  </si>
  <si>
    <t>Total administered assets</t>
  </si>
  <si>
    <t>Administered liabilities</t>
  </si>
  <si>
    <t>Total administered liabilities</t>
  </si>
  <si>
    <t>Accounts</t>
  </si>
  <si>
    <t>Total</t>
  </si>
  <si>
    <t>*cross check to admin items statement</t>
  </si>
  <si>
    <t>Appropriations - Payments made on behalf of the State</t>
  </si>
  <si>
    <t>Opening balance 1 July 2012</t>
  </si>
  <si>
    <t>Closing balance 30 June 2013 (actual)</t>
  </si>
  <si>
    <t xml:space="preserve">Closing balance 30 June 2014 (budget) </t>
  </si>
  <si>
    <t>Closing balance 30 June 2014 (revised)</t>
  </si>
  <si>
    <t>Closing balance 30 June 2015 (estimate)</t>
  </si>
  <si>
    <t>Y5460 - Payments into consolidated fund</t>
  </si>
  <si>
    <t>Y3400 - Total other economic flows</t>
  </si>
  <si>
    <t>E654 - Administered Transport Planning and Local Infrastructure</t>
  </si>
  <si>
    <t>E652 - Administered Human Services</t>
  </si>
  <si>
    <t>W5540 - Other payments</t>
  </si>
  <si>
    <t>Total administered income</t>
  </si>
  <si>
    <t>Administered expenses</t>
  </si>
  <si>
    <t>Expenses on behalf of the State</t>
  </si>
  <si>
    <t>90800 - Transfers between Funds Expense</t>
  </si>
  <si>
    <t>Controlled DEPI (EPA + DEPI)</t>
  </si>
  <si>
    <t>X2000 - Accumulated surplus/(deficit)</t>
  </si>
  <si>
    <t>X2200 - Contributions by owners</t>
  </si>
  <si>
    <t>X2400 - Physical asset revaluation reserve</t>
  </si>
  <si>
    <t>X2600 - Financial assets available for sale reserve</t>
  </si>
  <si>
    <t>BP5 13-14</t>
  </si>
  <si>
    <t>Table X.X.X: Operating statement</t>
  </si>
  <si>
    <t>Table X.X.X: Balance sheet</t>
  </si>
  <si>
    <t>Table X.X.X: Statement of cash flows</t>
  </si>
  <si>
    <t>Table X.X.X: Statement of changes in equity</t>
  </si>
  <si>
    <t>Table X.X.X: Administered items statement</t>
  </si>
  <si>
    <t>Table X.X.X: Payments made on behalf of the State</t>
  </si>
  <si>
    <t>ADMINISTERED DEPARTMENT:</t>
  </si>
  <si>
    <t>Cash flow check (cash and deposits)</t>
  </si>
  <si>
    <t>DEPARTMENT:</t>
  </si>
  <si>
    <t>Murray-Darling Basin contribution</t>
  </si>
  <si>
    <t>Victorian Desalination Project finance lease liability</t>
  </si>
  <si>
    <t>Tattersalls duty payments to other jurisdictions</t>
  </si>
  <si>
    <t>ANZAC Day administered trust</t>
  </si>
  <si>
    <t xml:space="preserve">Finance Lease Interest </t>
  </si>
  <si>
    <t>Grants to Government public non-financial corporations - within portfolio</t>
  </si>
  <si>
    <t>Finance lease liability</t>
  </si>
  <si>
    <t>Superannuation and pension payments</t>
  </si>
  <si>
    <t>Current and capital grants</t>
  </si>
  <si>
    <t xml:space="preserve">Operating supplies and consumables </t>
  </si>
  <si>
    <t>Depreciation</t>
  </si>
  <si>
    <t>MA</t>
  </si>
  <si>
    <t xml:space="preserve">  </t>
  </si>
  <si>
    <t>ANZAC Day account</t>
  </si>
  <si>
    <t>X3000 - Accumulated surplus/(deficit)</t>
  </si>
  <si>
    <t>X4000 - Accumulated funds</t>
  </si>
  <si>
    <t>X4100 - Adjustment due to change in accounting policy</t>
  </si>
  <si>
    <t>X4200 - Operating surplus / deficit</t>
  </si>
  <si>
    <t>X3200 - Contribution by owners</t>
  </si>
  <si>
    <t>Check to Balance sheet cash and deposits</t>
  </si>
  <si>
    <t>Other gains/(losses) from other economic flows</t>
  </si>
  <si>
    <t>Restated Opening Balance</t>
  </si>
  <si>
    <t>Sources: Departments of Human Services and Treasury and Finance</t>
  </si>
  <si>
    <t>Sources: Departments of Transport, Planning and Local Infrastructure and Treasury and Finance</t>
  </si>
  <si>
    <t>X1000 - GFS-GAAP departmental statement of changes in equity</t>
  </si>
  <si>
    <t>Departmental Cash Flow Statement for 2015-16 Budget</t>
  </si>
  <si>
    <t>Appropriations – payments made on behalf of the State</t>
  </si>
  <si>
    <t>Anzac Day administered trust</t>
  </si>
  <si>
    <t>Machinery of Government</t>
  </si>
  <si>
    <t>2015-16</t>
  </si>
  <si>
    <t>BP5 14-15</t>
  </si>
  <si>
    <t>Departmental Operating Statement for 2015-16 Budget</t>
  </si>
  <si>
    <r>
      <t>PRD Report Location</t>
    </r>
    <r>
      <rPr>
        <sz val="8"/>
        <color theme="1"/>
        <rFont val="Arial"/>
        <family val="2"/>
      </rPr>
      <t xml:space="preserve">: </t>
    </r>
    <r>
      <rPr>
        <i/>
        <sz val="8"/>
        <color theme="1"/>
        <rFont val="Arial"/>
        <family val="2"/>
      </rPr>
      <t>CRA Reporting &gt; BP5 Departmental Statements &gt; Departmental Statements</t>
    </r>
  </si>
  <si>
    <r>
      <t xml:space="preserve">2013-14 Actual </t>
    </r>
    <r>
      <rPr>
        <sz val="8"/>
        <color theme="1"/>
        <rFont val="Arial"/>
        <family val="2"/>
      </rPr>
      <t xml:space="preserve">is taken from the </t>
    </r>
    <r>
      <rPr>
        <b/>
        <u/>
        <sz val="8"/>
        <color theme="1"/>
        <rFont val="Arial"/>
        <family val="2"/>
      </rPr>
      <t>2013-14 AFR Final</t>
    </r>
    <r>
      <rPr>
        <sz val="8"/>
        <color theme="1"/>
        <rFont val="Arial"/>
        <family val="2"/>
      </rPr>
      <t xml:space="preserve"> version</t>
    </r>
  </si>
  <si>
    <r>
      <t xml:space="preserve">2014-15 Budget </t>
    </r>
    <r>
      <rPr>
        <sz val="8"/>
        <color theme="1"/>
        <rFont val="Arial"/>
        <family val="2"/>
      </rPr>
      <t xml:space="preserve">is taken from the </t>
    </r>
    <r>
      <rPr>
        <b/>
        <u/>
        <sz val="8"/>
        <color theme="1"/>
        <rFont val="Arial"/>
        <family val="2"/>
      </rPr>
      <t>2014-15 Restated Budget OB</t>
    </r>
    <r>
      <rPr>
        <sz val="8"/>
        <color theme="1"/>
        <rFont val="Arial"/>
        <family val="2"/>
      </rPr>
      <t xml:space="preserve"> version</t>
    </r>
  </si>
  <si>
    <r>
      <t>2014-15 Revised (MYR Final)</t>
    </r>
    <r>
      <rPr>
        <sz val="8"/>
        <color theme="1"/>
        <rFont val="Arial"/>
        <family val="2"/>
      </rPr>
      <t xml:space="preserve"> is taken from the </t>
    </r>
    <r>
      <rPr>
        <b/>
        <u/>
        <sz val="8"/>
        <color theme="1"/>
        <rFont val="Arial"/>
        <family val="2"/>
      </rPr>
      <t>2014-15 MYFR Final</t>
    </r>
    <r>
      <rPr>
        <sz val="8"/>
        <color theme="1"/>
        <rFont val="Arial"/>
        <family val="2"/>
      </rPr>
      <t xml:space="preserve"> version</t>
    </r>
  </si>
  <si>
    <r>
      <t>2014-15 Revised</t>
    </r>
    <r>
      <rPr>
        <sz val="8"/>
        <color theme="1"/>
        <rFont val="Arial"/>
        <family val="2"/>
      </rPr>
      <t xml:space="preserve"> is taken from the </t>
    </r>
    <r>
      <rPr>
        <b/>
        <u/>
        <sz val="8"/>
        <color theme="1"/>
        <rFont val="Arial"/>
        <family val="2"/>
      </rPr>
      <t>Current Version</t>
    </r>
  </si>
  <si>
    <r>
      <t>2015-16 Budget</t>
    </r>
    <r>
      <rPr>
        <sz val="8"/>
        <color theme="1"/>
        <rFont val="Arial"/>
        <family val="2"/>
      </rPr>
      <t xml:space="preserve"> is taken from the </t>
    </r>
    <r>
      <rPr>
        <b/>
        <u/>
        <sz val="8"/>
        <color theme="1"/>
        <rFont val="Arial"/>
        <family val="2"/>
      </rPr>
      <t>Current Version</t>
    </r>
  </si>
  <si>
    <t>2014-15 Revised (MYR Final)</t>
  </si>
  <si>
    <t>actual</t>
  </si>
  <si>
    <t>budget</t>
  </si>
  <si>
    <t>revised</t>
  </si>
  <si>
    <r>
      <t>budget</t>
    </r>
    <r>
      <rPr>
        <i/>
        <vertAlign val="superscript"/>
        <sz val="10"/>
        <color indexed="9"/>
        <rFont val="Calibri"/>
        <family val="2"/>
      </rPr>
      <t>(a)</t>
    </r>
  </si>
  <si>
    <t>Please make sure to add a comment for any adjustment made, explaining what it is for.</t>
  </si>
  <si>
    <t>2014-15 Revised (MYR Final) OB</t>
  </si>
  <si>
    <t>2014-15 Revised (MYR Final) CB</t>
  </si>
  <si>
    <r>
      <t xml:space="preserve">2014-15 Budget </t>
    </r>
    <r>
      <rPr>
        <sz val="8"/>
        <color theme="1"/>
        <rFont val="Arial"/>
        <family val="2"/>
      </rPr>
      <t xml:space="preserve">is taken from the </t>
    </r>
    <r>
      <rPr>
        <b/>
        <u/>
        <sz val="8"/>
        <color theme="1"/>
        <rFont val="Arial"/>
        <family val="2"/>
      </rPr>
      <t>2014-15 Restated Budget OB V1</t>
    </r>
    <r>
      <rPr>
        <sz val="8"/>
        <color theme="1"/>
        <rFont val="Arial"/>
        <family val="2"/>
      </rPr>
      <t xml:space="preserve"> version</t>
    </r>
  </si>
  <si>
    <t xml:space="preserve">  Estimated as at 30 June</t>
  </si>
  <si>
    <t>Closing balance 30 June 2016 (estimate)</t>
  </si>
  <si>
    <t>Departmental SOCIE for 2015-16 Budget</t>
  </si>
  <si>
    <t>..</t>
  </si>
  <si>
    <t>2014-15 Revised OB (MYR Final)</t>
  </si>
  <si>
    <t>2014-15 Revised Mvmt (MYR Final)</t>
  </si>
  <si>
    <t>2014-15 Revised CB (MYR Final)</t>
  </si>
  <si>
    <t>Non MOG related Manual Adjustment</t>
  </si>
  <si>
    <t>MOG related Manual Adjustment</t>
  </si>
  <si>
    <t>Non MOG Manual Adjustments</t>
  </si>
  <si>
    <t>MOG related Manual Adjustments</t>
  </si>
  <si>
    <t>Other reserves</t>
  </si>
  <si>
    <r>
      <t>Receipts from Government</t>
    </r>
    <r>
      <rPr>
        <vertAlign val="superscript"/>
        <sz val="10"/>
        <rFont val="Calibri"/>
        <family val="2"/>
      </rPr>
      <t>(c)</t>
    </r>
  </si>
  <si>
    <r>
      <t>Net investment</t>
    </r>
    <r>
      <rPr>
        <vertAlign val="superscript"/>
        <sz val="10"/>
        <rFont val="Calibri"/>
        <family val="2"/>
      </rPr>
      <t>(c)</t>
    </r>
  </si>
  <si>
    <t>Time run: 28/04/2015 1:02:45 PM</t>
  </si>
  <si>
    <t>Time run: 28/04/2015 1:28:27 PM</t>
  </si>
  <si>
    <t>Time run: 28/04/2015 1:31:03 PM</t>
  </si>
  <si>
    <r>
      <t>Closing balance 30 June 2015 (budget)</t>
    </r>
    <r>
      <rPr>
        <b/>
        <vertAlign val="superscript"/>
        <sz val="10"/>
        <rFont val="Calibri"/>
        <family val="2"/>
      </rPr>
      <t>(a)</t>
    </r>
  </si>
  <si>
    <r>
      <t>Closing balance 31 December 2014 (actual)</t>
    </r>
    <r>
      <rPr>
        <b/>
        <vertAlign val="superscript"/>
        <sz val="10"/>
        <rFont val="Calibri"/>
        <family val="2"/>
      </rPr>
      <t>(b)</t>
    </r>
  </si>
  <si>
    <r>
      <t>Closing balance 30 June 2015 (budget)</t>
    </r>
    <r>
      <rPr>
        <b/>
        <vertAlign val="superscript"/>
        <sz val="10"/>
        <rFont val="Calibri"/>
        <family val="2"/>
      </rPr>
      <t xml:space="preserve">(a) </t>
    </r>
  </si>
  <si>
    <t>2016-17</t>
  </si>
  <si>
    <t>Opening balance 1 July 2014</t>
  </si>
  <si>
    <t>revised(b)</t>
  </si>
  <si>
    <t>Closing balance 31 Dec 2014 (actual)</t>
  </si>
  <si>
    <t>Closing balance 31 December 2014 (actual)</t>
  </si>
  <si>
    <t>Changes in non-financial assets revaluation surplus</t>
  </si>
  <si>
    <t>2017-18</t>
  </si>
  <si>
    <t>Receivables from government</t>
  </si>
  <si>
    <t>Other receivables</t>
  </si>
  <si>
    <t>2018-19</t>
  </si>
  <si>
    <t>BP5 17-18</t>
  </si>
  <si>
    <t>17-18</t>
  </si>
  <si>
    <t>2019-20</t>
  </si>
  <si>
    <t>2018</t>
  </si>
  <si>
    <t>2019</t>
  </si>
  <si>
    <t>2020</t>
  </si>
  <si>
    <t>Opening balance 1 July 2017</t>
  </si>
  <si>
    <t>Closing balance 30 June 2019 (revised)</t>
  </si>
  <si>
    <t>Closing balance 30 June 2020 (budget)</t>
  </si>
  <si>
    <r>
      <t>budget</t>
    </r>
    <r>
      <rPr>
        <i/>
        <vertAlign val="superscript"/>
        <sz val="10"/>
        <color rgb="FFFFFFFF"/>
        <rFont val="Calibri"/>
        <family val="2"/>
      </rPr>
      <t>(a)</t>
    </r>
  </si>
  <si>
    <r>
      <t>Closing balance 30 June 2018 (actual)</t>
    </r>
    <r>
      <rPr>
        <b/>
        <vertAlign val="superscript"/>
        <sz val="10"/>
        <rFont val="Calibri"/>
        <family val="2"/>
      </rPr>
      <t>(a)</t>
    </r>
  </si>
  <si>
    <r>
      <t>Closing balance 30 June 2019 (budget)</t>
    </r>
    <r>
      <rPr>
        <b/>
        <vertAlign val="superscript"/>
        <sz val="10"/>
        <rFont val="Calibri"/>
        <family val="2"/>
      </rPr>
      <t>(a)</t>
    </r>
  </si>
  <si>
    <t>Repayment of leases and service concession liabilities</t>
  </si>
  <si>
    <r>
      <t>Depreciation</t>
    </r>
    <r>
      <rPr>
        <vertAlign val="superscript"/>
        <sz val="10"/>
        <rFont val="Calibri"/>
        <family val="2"/>
      </rPr>
      <t>(a)</t>
    </r>
  </si>
  <si>
    <r>
      <t>Other operating expenses</t>
    </r>
    <r>
      <rPr>
        <vertAlign val="superscript"/>
        <sz val="10"/>
        <rFont val="Calibri"/>
        <family val="2"/>
      </rPr>
      <t>(a)</t>
    </r>
  </si>
  <si>
    <r>
      <t>Property, plant and equipment</t>
    </r>
    <r>
      <rPr>
        <vertAlign val="superscript"/>
        <sz val="10"/>
        <rFont val="Calibri"/>
        <family val="2"/>
      </rPr>
      <t>(b)</t>
    </r>
  </si>
  <si>
    <r>
      <t>Borrowings</t>
    </r>
    <r>
      <rPr>
        <vertAlign val="superscript"/>
        <sz val="10"/>
        <rFont val="Calibri"/>
        <family val="2"/>
      </rPr>
      <t>(b)</t>
    </r>
  </si>
  <si>
    <r>
      <t>Net cash flows from/(used in) operating activities</t>
    </r>
    <r>
      <rPr>
        <b/>
        <vertAlign val="superscript"/>
        <sz val="10"/>
        <rFont val="Calibri"/>
        <family val="2"/>
      </rPr>
      <t>(a)</t>
    </r>
  </si>
  <si>
    <r>
      <t>Net cash flows from/(used in) financing activities</t>
    </r>
    <r>
      <rPr>
        <b/>
        <vertAlign val="superscript"/>
        <sz val="10"/>
        <rFont val="Calibri"/>
        <family val="2"/>
      </rPr>
      <t>(a)</t>
    </r>
  </si>
  <si>
    <r>
      <t>Interest expense</t>
    </r>
    <r>
      <rPr>
        <vertAlign val="superscript"/>
        <sz val="10"/>
        <rFont val="Calibri"/>
        <family val="2"/>
      </rPr>
      <t>(a)</t>
    </r>
  </si>
  <si>
    <t>Table 3.10.1: Comprehensive operating statement</t>
  </si>
  <si>
    <t>Note:</t>
  </si>
  <si>
    <r>
      <t xml:space="preserve">(a) The 2019-20 budget incorporates the new accounting standard AASB 16 </t>
    </r>
    <r>
      <rPr>
        <sz val="7"/>
        <color theme="1"/>
        <rFont val="Calibri"/>
        <family val="2"/>
        <scheme val="minor"/>
      </rPr>
      <t>Leases,</t>
    </r>
    <r>
      <rPr>
        <i/>
        <sz val="7"/>
        <color theme="1"/>
        <rFont val="Calibri"/>
        <family val="2"/>
        <scheme val="minor"/>
      </rPr>
      <t xml:space="preserve"> which requires most operating leases to be brought onto the balance sheet also increasing depreciation and interest expenses.</t>
    </r>
  </si>
  <si>
    <t>Table 3.10.2: Balance sheet</t>
  </si>
  <si>
    <t>Sources: Court Services Victoria and Department of Treasury and Finance</t>
  </si>
  <si>
    <t>Notes:</t>
  </si>
  <si>
    <t>(a) The 2019 budget figures have been restated to reflect the 2018 actual closing balance.</t>
  </si>
  <si>
    <r>
      <t xml:space="preserve">(b) The 2019-20 budget incorporates the new accounting standard AASB 16 </t>
    </r>
    <r>
      <rPr>
        <sz val="7"/>
        <color theme="1"/>
        <rFont val="Calibri"/>
        <family val="2"/>
        <scheme val="minor"/>
      </rPr>
      <t>Leases,</t>
    </r>
    <r>
      <rPr>
        <i/>
        <sz val="7"/>
        <color theme="1"/>
        <rFont val="Calibri"/>
        <family val="2"/>
        <scheme val="minor"/>
      </rPr>
      <t xml:space="preserve"> which requires most operating leases to be brought onto the balance sheet, recognising a right-of-use asset and lease liability.</t>
    </r>
  </si>
  <si>
    <t>Table 3.10.3: Statement of cash flows</t>
  </si>
  <si>
    <r>
      <t xml:space="preserve">(a) The 2019-20 budget incorporates the new accounting standard AASB 16 </t>
    </r>
    <r>
      <rPr>
        <sz val="7"/>
        <color theme="1"/>
        <rFont val="Calibri"/>
        <family val="2"/>
        <scheme val="minor"/>
      </rPr>
      <t>Leases,</t>
    </r>
    <r>
      <rPr>
        <i/>
        <sz val="7"/>
        <color theme="1"/>
        <rFont val="Calibri"/>
        <family val="2"/>
        <scheme val="minor"/>
      </rPr>
      <t xml:space="preserve"> which requires the capital component of lease expenses to be reclassified from operating activities to financing activities.</t>
    </r>
  </si>
  <si>
    <t>Table 3.10.4: Statement of changes in equity</t>
  </si>
  <si>
    <t>Table 3.10.5: Administered items statement</t>
  </si>
  <si>
    <t>(a) The 2018-19 budget figures have been restated to reflect the 2017-18 actual closing balances.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</si>
</sst>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#\ ##0.0,,;\(#\ ##0.0,,\);.."/>
    <numFmt numFmtId="165" formatCode="#\ ##0.0;\(#\ ##0.0\);.."/>
    <numFmt numFmtId="166" formatCode="0.0"/>
    <numFmt numFmtId="167" formatCode="_(* #,##0.0_);_(* \(#,##0.0\);_(* &quot;-&quot;??_);_(@_)"/>
    <numFmt numFmtId="168" formatCode="#0.0;\(#0.0\)"/>
    <numFmt numFmtId="170" formatCode="#\ ##..;#\ ##..;.."/>
    <numFmt numFmtId="171" formatCode="#\ ##,,..;\(#\ ##,,..\);.."/>
    <numFmt numFmtId="172" formatCode="#\ ##,,..;#\ ##,,..;.."/>
    <numFmt numFmtId="173" formatCode="0.000"/>
    <numFmt numFmtId="174" formatCode="#,##0.0;\(#,##0.0\)"/>
    <numFmt numFmtId="178" formatCode="#\ ##0;\(#\ ##0\);..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i/>
      <sz val="10"/>
      <color indexed="12"/>
      <name val="Calibri"/>
      <family val="2"/>
    </font>
    <font>
      <sz val="10"/>
      <color indexed="12"/>
      <name val="Calibri"/>
      <family val="2"/>
    </font>
    <font>
      <b/>
      <sz val="10"/>
      <color indexed="45"/>
      <name val="Calibri"/>
      <family val="2"/>
    </font>
    <font>
      <sz val="10"/>
      <name val="Arial"/>
      <family val="2"/>
    </font>
    <font>
      <b/>
      <sz val="10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10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Verdana"/>
      <family val="2"/>
    </font>
    <font>
      <sz val="11"/>
      <color indexed="8"/>
      <name val="Calibri"/>
      <family val="2"/>
    </font>
    <font>
      <b/>
      <sz val="10"/>
      <color rgb="FF333399"/>
      <name val="Arial"/>
      <family val="2"/>
    </font>
    <font>
      <sz val="8"/>
      <color theme="1"/>
      <name val="Arial"/>
      <family val="2"/>
    </font>
    <font>
      <sz val="8"/>
      <color rgb="FF333399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b/>
      <u/>
      <sz val="8"/>
      <color theme="1"/>
      <name val="Arial"/>
      <family val="2"/>
    </font>
    <font>
      <i/>
      <vertAlign val="superscript"/>
      <sz val="10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u/>
      <sz val="8"/>
      <color rgb="FF0000FF"/>
      <name val="Arial"/>
      <family val="2"/>
    </font>
    <font>
      <u/>
      <sz val="8"/>
      <color rgb="FF800080"/>
      <name val="Arial"/>
      <family val="2"/>
    </font>
    <font>
      <b/>
      <vertAlign val="superscript"/>
      <sz val="10"/>
      <name val="Calibri"/>
      <family val="2"/>
    </font>
    <font>
      <vertAlign val="superscript"/>
      <sz val="1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i/>
      <vertAlign val="superscript"/>
      <sz val="10"/>
      <color rgb="FFFFFFFF"/>
      <name val="Calibri"/>
      <family val="2"/>
    </font>
    <font>
      <b/>
      <sz val="11"/>
      <name val="Calibri"/>
      <family val="2"/>
    </font>
    <font>
      <i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10"/>
      <color theme="1"/>
      <name val="Calibri"/>
      <family val="2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6666CC"/>
      </bottom>
      <diagonal/>
    </border>
    <border>
      <left/>
      <right/>
      <top style="thick">
        <color rgb="FF6666CC"/>
      </top>
      <bottom style="thick">
        <color rgb="FF6666CC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/>
      <right/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/>
      <right/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/>
      <top/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2">
    <xf numFmtId="0" fontId="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 applyNumberFormat="0" applyFill="0" applyBorder="0" applyAlignment="0" applyProtection="0"/>
    <xf numFmtId="0" fontId="46" fillId="0" borderId="0"/>
    <xf numFmtId="0" fontId="47" fillId="0" borderId="27" applyNumberFormat="0" applyFill="0" applyAlignment="0" applyProtection="0"/>
    <xf numFmtId="0" fontId="48" fillId="0" borderId="28" applyNumberFormat="0" applyFill="0" applyAlignment="0" applyProtection="0"/>
    <xf numFmtId="0" fontId="49" fillId="0" borderId="29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4" borderId="30" applyNumberFormat="0" applyAlignment="0" applyProtection="0"/>
    <xf numFmtId="0" fontId="54" fillId="25" borderId="31" applyNumberFormat="0" applyAlignment="0" applyProtection="0"/>
    <xf numFmtId="0" fontId="55" fillId="25" borderId="30" applyNumberFormat="0" applyAlignment="0" applyProtection="0"/>
    <xf numFmtId="0" fontId="56" fillId="0" borderId="32" applyNumberFormat="0" applyFill="0" applyAlignment="0" applyProtection="0"/>
    <xf numFmtId="0" fontId="57" fillId="26" borderId="33" applyNumberFormat="0" applyAlignment="0" applyProtection="0"/>
    <xf numFmtId="0" fontId="58" fillId="0" borderId="0" applyNumberFormat="0" applyFill="0" applyBorder="0" applyAlignment="0" applyProtection="0"/>
    <xf numFmtId="0" fontId="46" fillId="27" borderId="34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35" applyNumberFormat="0" applyFill="0" applyAlignment="0" applyProtection="0"/>
    <xf numFmtId="0" fontId="61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61" fillId="5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3" fillId="0" borderId="0"/>
    <xf numFmtId="0" fontId="45" fillId="26" borderId="33" applyNumberFormat="0" applyAlignment="0" applyProtection="0"/>
    <xf numFmtId="43" fontId="46" fillId="0" borderId="0" applyFont="0" applyFill="0" applyBorder="0" applyAlignment="0" applyProtection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43" fillId="0" borderId="0" applyFont="0" applyFill="0" applyBorder="0" applyAlignment="0" applyProtection="0"/>
    <xf numFmtId="0" fontId="66" fillId="0" borderId="0"/>
    <xf numFmtId="0" fontId="43" fillId="0" borderId="0"/>
    <xf numFmtId="43" fontId="43" fillId="0" borderId="0" applyFont="0" applyFill="0" applyBorder="0" applyAlignment="0" applyProtection="0"/>
    <xf numFmtId="0" fontId="66" fillId="0" borderId="0"/>
    <xf numFmtId="9" fontId="43" fillId="0" borderId="0" applyFont="0" applyFill="0" applyBorder="0" applyAlignment="0" applyProtection="0"/>
    <xf numFmtId="0" fontId="67" fillId="0" borderId="0"/>
    <xf numFmtId="0" fontId="43" fillId="0" borderId="0"/>
    <xf numFmtId="0" fontId="6" fillId="0" borderId="0"/>
    <xf numFmtId="43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68" fillId="0" borderId="0"/>
    <xf numFmtId="0" fontId="69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2" fillId="0" borderId="0"/>
    <xf numFmtId="0" fontId="1" fillId="0" borderId="0"/>
    <xf numFmtId="0" fontId="71" fillId="0" borderId="0"/>
    <xf numFmtId="0" fontId="72" fillId="0" borderId="0"/>
    <xf numFmtId="0" fontId="73" fillId="0" borderId="0" applyNumberFormat="0" applyFill="0" applyBorder="0" applyAlignment="0" applyProtection="0"/>
  </cellStyleXfs>
  <cellXfs count="592">
    <xf numFmtId="0" fontId="0" fillId="0" borderId="0" xfId="0"/>
    <xf numFmtId="164" fontId="11" fillId="2" borderId="0" xfId="0" applyNumberFormat="1" applyFont="1" applyFill="1"/>
    <xf numFmtId="164" fontId="12" fillId="2" borderId="0" xfId="0" applyNumberFormat="1" applyFont="1" applyFill="1"/>
    <xf numFmtId="0" fontId="0" fillId="2" borderId="0" xfId="0" applyFill="1"/>
    <xf numFmtId="164" fontId="12" fillId="0" borderId="0" xfId="0" applyNumberFormat="1" applyFont="1"/>
    <xf numFmtId="0" fontId="12" fillId="0" borderId="0" xfId="0" applyNumberFormat="1" applyFont="1"/>
    <xf numFmtId="0" fontId="12" fillId="0" borderId="0" xfId="0" applyNumberFormat="1" applyFont="1" applyFill="1" applyBorder="1"/>
    <xf numFmtId="164" fontId="13" fillId="3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11" fillId="5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Border="1"/>
    <xf numFmtId="164" fontId="17" fillId="4" borderId="2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164" fontId="17" fillId="4" borderId="1" xfId="0" applyNumberFormat="1" applyFont="1" applyFill="1" applyBorder="1" applyAlignment="1">
      <alignment horizontal="right"/>
    </xf>
    <xf numFmtId="164" fontId="17" fillId="3" borderId="1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17" fillId="5" borderId="1" xfId="0" applyNumberFormat="1" applyFont="1" applyFill="1" applyBorder="1" applyAlignment="1">
      <alignment horizontal="right"/>
    </xf>
    <xf numFmtId="164" fontId="14" fillId="4" borderId="0" xfId="0" applyNumberFormat="1" applyFont="1" applyFill="1" applyBorder="1" applyAlignment="1">
      <alignment horizontal="right"/>
    </xf>
    <xf numFmtId="164" fontId="17" fillId="3" borderId="0" xfId="0" applyNumberFormat="1" applyFont="1" applyFill="1" applyBorder="1" applyAlignment="1">
      <alignment horizontal="right"/>
    </xf>
    <xf numFmtId="164" fontId="17" fillId="5" borderId="0" xfId="0" applyNumberFormat="1" applyFont="1" applyFill="1" applyBorder="1" applyAlignment="1">
      <alignment horizontal="right"/>
    </xf>
    <xf numFmtId="164" fontId="12" fillId="4" borderId="0" xfId="0" applyNumberFormat="1" applyFont="1" applyFill="1" applyBorder="1"/>
    <xf numFmtId="164" fontId="18" fillId="3" borderId="0" xfId="0" applyNumberFormat="1" applyFont="1" applyFill="1"/>
    <xf numFmtId="164" fontId="18" fillId="5" borderId="0" xfId="0" applyNumberFormat="1" applyFont="1" applyFill="1"/>
    <xf numFmtId="164" fontId="12" fillId="4" borderId="0" xfId="0" applyNumberFormat="1" applyFont="1" applyFill="1"/>
    <xf numFmtId="166" fontId="13" fillId="4" borderId="2" xfId="0" applyNumberFormat="1" applyFont="1" applyFill="1" applyBorder="1"/>
    <xf numFmtId="164" fontId="13" fillId="3" borderId="2" xfId="0" applyNumberFormat="1" applyFont="1" applyFill="1" applyBorder="1"/>
    <xf numFmtId="164" fontId="11" fillId="0" borderId="0" xfId="0" applyNumberFormat="1" applyFont="1" applyFill="1" applyBorder="1"/>
    <xf numFmtId="164" fontId="18" fillId="5" borderId="2" xfId="0" applyNumberFormat="1" applyFont="1" applyFill="1" applyBorder="1"/>
    <xf numFmtId="0" fontId="13" fillId="2" borderId="0" xfId="0" applyNumberFormat="1" applyFont="1" applyFill="1" applyBorder="1"/>
    <xf numFmtId="164" fontId="12" fillId="0" borderId="0" xfId="0" applyNumberFormat="1" applyFont="1" applyBorder="1"/>
    <xf numFmtId="164" fontId="18" fillId="3" borderId="0" xfId="0" applyNumberFormat="1" applyFont="1" applyFill="1" applyBorder="1"/>
    <xf numFmtId="164" fontId="13" fillId="3" borderId="3" xfId="0" applyNumberFormat="1" applyFont="1" applyFill="1" applyBorder="1"/>
    <xf numFmtId="164" fontId="18" fillId="5" borderId="3" xfId="0" applyNumberFormat="1" applyFont="1" applyFill="1" applyBorder="1"/>
    <xf numFmtId="0" fontId="13" fillId="2" borderId="4" xfId="0" applyNumberFormat="1" applyFont="1" applyFill="1" applyBorder="1"/>
    <xf numFmtId="165" fontId="13" fillId="2" borderId="4" xfId="0" applyNumberFormat="1" applyFont="1" applyFill="1" applyBorder="1"/>
    <xf numFmtId="164" fontId="13" fillId="3" borderId="4" xfId="0" applyNumberFormat="1" applyFont="1" applyFill="1" applyBorder="1"/>
    <xf numFmtId="164" fontId="18" fillId="5" borderId="5" xfId="0" applyNumberFormat="1" applyFont="1" applyFill="1" applyBorder="1"/>
    <xf numFmtId="165" fontId="11" fillId="2" borderId="0" xfId="0" applyNumberFormat="1" applyFont="1" applyFill="1" applyBorder="1"/>
    <xf numFmtId="164" fontId="11" fillId="4" borderId="0" xfId="0" applyNumberFormat="1" applyFont="1" applyFill="1" applyBorder="1"/>
    <xf numFmtId="164" fontId="11" fillId="3" borderId="0" xfId="0" applyNumberFormat="1" applyFont="1" applyFill="1" applyBorder="1"/>
    <xf numFmtId="164" fontId="12" fillId="0" borderId="0" xfId="0" applyNumberFormat="1" applyFont="1" applyFill="1"/>
    <xf numFmtId="165" fontId="13" fillId="2" borderId="0" xfId="0" applyNumberFormat="1" applyFont="1" applyFill="1" applyBorder="1"/>
    <xf numFmtId="164" fontId="13" fillId="3" borderId="0" xfId="0" applyNumberFormat="1" applyFont="1" applyFill="1" applyBorder="1"/>
    <xf numFmtId="164" fontId="11" fillId="4" borderId="1" xfId="0" applyNumberFormat="1" applyFont="1" applyFill="1" applyBorder="1"/>
    <xf numFmtId="164" fontId="18" fillId="3" borderId="1" xfId="0" applyNumberFormat="1" applyFont="1" applyFill="1" applyBorder="1"/>
    <xf numFmtId="164" fontId="13" fillId="3" borderId="1" xfId="0" applyNumberFormat="1" applyFont="1" applyFill="1" applyBorder="1"/>
    <xf numFmtId="0" fontId="13" fillId="2" borderId="5" xfId="0" applyNumberFormat="1" applyFont="1" applyFill="1" applyBorder="1"/>
    <xf numFmtId="167" fontId="13" fillId="0" borderId="0" xfId="0" applyNumberFormat="1" applyFont="1" applyFill="1" applyBorder="1"/>
    <xf numFmtId="164" fontId="13" fillId="0" borderId="0" xfId="0" applyNumberFormat="1" applyFont="1" applyFill="1" applyBorder="1"/>
    <xf numFmtId="0" fontId="0" fillId="0" borderId="0" xfId="0" applyFill="1"/>
    <xf numFmtId="164" fontId="11" fillId="5" borderId="1" xfId="0" applyNumberFormat="1" applyFont="1" applyFill="1" applyBorder="1" applyAlignment="1">
      <alignment horizontal="left"/>
    </xf>
    <xf numFmtId="164" fontId="14" fillId="5" borderId="1" xfId="0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0" fontId="0" fillId="9" borderId="0" xfId="0" applyFill="1"/>
    <xf numFmtId="3" fontId="19" fillId="2" borderId="0" xfId="0" applyNumberFormat="1" applyFont="1" applyFill="1"/>
    <xf numFmtId="164" fontId="12" fillId="4" borderId="1" xfId="0" applyNumberFormat="1" applyFont="1" applyFill="1" applyBorder="1"/>
    <xf numFmtId="164" fontId="11" fillId="5" borderId="1" xfId="0" applyNumberFormat="1" applyFont="1" applyFill="1" applyBorder="1"/>
    <xf numFmtId="164" fontId="20" fillId="0" borderId="0" xfId="0" applyNumberFormat="1" applyFont="1"/>
    <xf numFmtId="164" fontId="17" fillId="4" borderId="2" xfId="0" applyNumberFormat="1" applyFont="1" applyFill="1" applyBorder="1" applyAlignment="1">
      <alignment horizontal="center"/>
    </xf>
    <xf numFmtId="164" fontId="17" fillId="4" borderId="2" xfId="0" applyNumberFormat="1" applyFont="1" applyFill="1" applyBorder="1" applyAlignment="1"/>
    <xf numFmtId="0" fontId="12" fillId="4" borderId="2" xfId="0" applyFont="1" applyFill="1" applyBorder="1" applyAlignment="1"/>
    <xf numFmtId="164" fontId="17" fillId="5" borderId="0" xfId="0" applyNumberFormat="1" applyFont="1" applyFill="1" applyBorder="1" applyAlignment="1">
      <alignment horizontal="center"/>
    </xf>
    <xf numFmtId="165" fontId="12" fillId="9" borderId="0" xfId="0" applyNumberFormat="1" applyFont="1" applyFill="1"/>
    <xf numFmtId="0" fontId="17" fillId="10" borderId="0" xfId="0" applyNumberFormat="1" applyFont="1" applyFill="1" applyBorder="1" applyAlignment="1">
      <alignment horizontal="right"/>
    </xf>
    <xf numFmtId="164" fontId="17" fillId="10" borderId="1" xfId="0" applyNumberFormat="1" applyFont="1" applyFill="1" applyBorder="1" applyAlignment="1">
      <alignment horizontal="right"/>
    </xf>
    <xf numFmtId="164" fontId="12" fillId="5" borderId="0" xfId="0" applyNumberFormat="1" applyFont="1" applyFill="1"/>
    <xf numFmtId="164" fontId="12" fillId="5" borderId="0" xfId="0" applyNumberFormat="1" applyFont="1" applyFill="1" applyBorder="1"/>
    <xf numFmtId="167" fontId="12" fillId="4" borderId="0" xfId="0" applyNumberFormat="1" applyFont="1" applyFill="1"/>
    <xf numFmtId="164" fontId="11" fillId="5" borderId="0" xfId="0" applyNumberFormat="1" applyFont="1" applyFill="1" applyBorder="1"/>
    <xf numFmtId="164" fontId="12" fillId="5" borderId="3" xfId="0" applyNumberFormat="1" applyFont="1" applyFill="1" applyBorder="1"/>
    <xf numFmtId="0" fontId="18" fillId="2" borderId="0" xfId="0" applyNumberFormat="1" applyFont="1" applyFill="1" applyAlignment="1">
      <alignment vertical="top" wrapText="1"/>
    </xf>
    <xf numFmtId="164" fontId="12" fillId="5" borderId="0" xfId="0" applyNumberFormat="1" applyFont="1" applyFill="1" applyAlignment="1">
      <alignment vertical="center"/>
    </xf>
    <xf numFmtId="164" fontId="20" fillId="0" borderId="0" xfId="0" applyNumberFormat="1" applyFont="1" applyFill="1"/>
    <xf numFmtId="167" fontId="11" fillId="4" borderId="0" xfId="0" applyNumberFormat="1" applyFont="1" applyFill="1"/>
    <xf numFmtId="165" fontId="12" fillId="9" borderId="3" xfId="0" applyNumberFormat="1" applyFont="1" applyFill="1" applyBorder="1"/>
    <xf numFmtId="164" fontId="12" fillId="5" borderId="5" xfId="0" applyNumberFormat="1" applyFont="1" applyFill="1" applyBorder="1"/>
    <xf numFmtId="165" fontId="12" fillId="9" borderId="5" xfId="0" applyNumberFormat="1" applyFont="1" applyFill="1" applyBorder="1"/>
    <xf numFmtId="167" fontId="12" fillId="4" borderId="0" xfId="0" applyNumberFormat="1" applyFont="1" applyFill="1" applyBorder="1"/>
    <xf numFmtId="165" fontId="12" fillId="9" borderId="0" xfId="0" applyNumberFormat="1" applyFont="1" applyFill="1" applyBorder="1"/>
    <xf numFmtId="164" fontId="12" fillId="5" borderId="1" xfId="0" applyNumberFormat="1" applyFont="1" applyFill="1" applyBorder="1"/>
    <xf numFmtId="164" fontId="11" fillId="4" borderId="0" xfId="0" applyNumberFormat="1" applyFont="1" applyFill="1"/>
    <xf numFmtId="167" fontId="12" fillId="11" borderId="0" xfId="0" applyNumberFormat="1" applyFont="1" applyFill="1"/>
    <xf numFmtId="164" fontId="11" fillId="2" borderId="0" xfId="0" applyNumberFormat="1" applyFont="1" applyFill="1" applyAlignment="1"/>
    <xf numFmtId="164" fontId="12" fillId="2" borderId="0" xfId="0" applyNumberFormat="1" applyFont="1" applyFill="1" applyAlignment="1"/>
    <xf numFmtId="164" fontId="12" fillId="0" borderId="0" xfId="0" applyNumberFormat="1" applyFont="1" applyAlignment="1"/>
    <xf numFmtId="164" fontId="17" fillId="3" borderId="2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7" fillId="5" borderId="2" xfId="0" applyNumberFormat="1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/>
    </xf>
    <xf numFmtId="164" fontId="17" fillId="5" borderId="1" xfId="0" applyNumberFormat="1" applyFont="1" applyFill="1" applyBorder="1" applyAlignment="1">
      <alignment horizontal="center"/>
    </xf>
    <xf numFmtId="164" fontId="12" fillId="3" borderId="0" xfId="0" applyNumberFormat="1" applyFont="1" applyFill="1" applyAlignment="1"/>
    <xf numFmtId="164" fontId="12" fillId="5" borderId="0" xfId="0" applyNumberFormat="1" applyFont="1" applyFill="1" applyAlignment="1"/>
    <xf numFmtId="164" fontId="18" fillId="3" borderId="0" xfId="0" applyNumberFormat="1" applyFont="1" applyFill="1" applyAlignment="1"/>
    <xf numFmtId="167" fontId="12" fillId="4" borderId="1" xfId="0" applyNumberFormat="1" applyFont="1" applyFill="1" applyBorder="1"/>
    <xf numFmtId="164" fontId="13" fillId="3" borderId="0" xfId="0" applyNumberFormat="1" applyFont="1" applyFill="1"/>
    <xf numFmtId="167" fontId="11" fillId="4" borderId="0" xfId="0" applyNumberFormat="1" applyFont="1" applyFill="1" applyBorder="1"/>
    <xf numFmtId="164" fontId="13" fillId="5" borderId="3" xfId="0" applyNumberFormat="1" applyFont="1" applyFill="1" applyBorder="1"/>
    <xf numFmtId="164" fontId="12" fillId="3" borderId="0" xfId="0" applyNumberFormat="1" applyFont="1" applyFill="1"/>
    <xf numFmtId="164" fontId="12" fillId="0" borderId="0" xfId="0" applyNumberFormat="1" applyFont="1" applyFill="1" applyBorder="1" applyAlignment="1"/>
    <xf numFmtId="164" fontId="12" fillId="0" borderId="0" xfId="0" applyNumberFormat="1" applyFont="1" applyBorder="1" applyAlignment="1"/>
    <xf numFmtId="165" fontId="13" fillId="2" borderId="5" xfId="0" applyNumberFormat="1" applyFont="1" applyFill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167" fontId="11" fillId="4" borderId="1" xfId="0" applyNumberFormat="1" applyFont="1" applyFill="1" applyBorder="1"/>
    <xf numFmtId="0" fontId="12" fillId="0" borderId="0" xfId="0" applyFont="1"/>
    <xf numFmtId="0" fontId="16" fillId="6" borderId="3" xfId="0" applyNumberFormat="1" applyFont="1" applyFill="1" applyBorder="1" applyAlignment="1">
      <alignment horizontal="center" vertical="top" wrapText="1"/>
    </xf>
    <xf numFmtId="164" fontId="11" fillId="4" borderId="4" xfId="0" applyNumberFormat="1" applyFont="1" applyFill="1" applyBorder="1" applyAlignment="1">
      <alignment vertical="top" wrapText="1"/>
    </xf>
    <xf numFmtId="0" fontId="12" fillId="4" borderId="22" xfId="0" applyFont="1" applyFill="1" applyBorder="1"/>
    <xf numFmtId="167" fontId="18" fillId="4" borderId="2" xfId="0" applyNumberFormat="1" applyFont="1" applyFill="1" applyBorder="1"/>
    <xf numFmtId="167" fontId="12" fillId="0" borderId="0" xfId="0" applyNumberFormat="1" applyFont="1"/>
    <xf numFmtId="164" fontId="13" fillId="5" borderId="5" xfId="0" applyNumberFormat="1" applyFont="1" applyFill="1" applyBorder="1" applyAlignment="1">
      <alignment horizontal="left" vertical="top" wrapText="1"/>
    </xf>
    <xf numFmtId="0" fontId="18" fillId="5" borderId="22" xfId="0" applyFont="1" applyFill="1" applyBorder="1" applyAlignment="1">
      <alignment horizontal="center" vertical="center" wrapText="1"/>
    </xf>
    <xf numFmtId="167" fontId="12" fillId="5" borderId="0" xfId="0" applyNumberFormat="1" applyFont="1" applyFill="1" applyBorder="1"/>
    <xf numFmtId="167" fontId="11" fillId="5" borderId="0" xfId="0" applyNumberFormat="1" applyFont="1" applyFill="1" applyBorder="1"/>
    <xf numFmtId="167" fontId="11" fillId="5" borderId="1" xfId="0" applyNumberFormat="1" applyFont="1" applyFill="1" applyBorder="1"/>
    <xf numFmtId="167" fontId="11" fillId="5" borderId="0" xfId="0" applyNumberFormat="1" applyFont="1" applyFill="1"/>
    <xf numFmtId="167" fontId="11" fillId="5" borderId="5" xfId="0" applyNumberFormat="1" applyFont="1" applyFill="1" applyBorder="1"/>
    <xf numFmtId="164" fontId="17" fillId="0" borderId="0" xfId="0" applyNumberFormat="1" applyFont="1" applyFill="1" applyBorder="1" applyAlignment="1">
      <alignment horizontal="right" vertical="top"/>
    </xf>
    <xf numFmtId="164" fontId="17" fillId="0" borderId="0" xfId="0" applyNumberFormat="1" applyFont="1" applyFill="1" applyBorder="1" applyAlignment="1">
      <alignment horizontal="right" vertical="center"/>
    </xf>
    <xf numFmtId="167" fontId="12" fillId="0" borderId="0" xfId="0" applyNumberFormat="1" applyFont="1" applyFill="1" applyBorder="1"/>
    <xf numFmtId="167" fontId="11" fillId="0" borderId="0" xfId="0" applyNumberFormat="1" applyFont="1" applyFill="1" applyBorder="1"/>
    <xf numFmtId="167" fontId="11" fillId="0" borderId="0" xfId="0" applyNumberFormat="1" applyFont="1" applyFill="1"/>
    <xf numFmtId="0" fontId="18" fillId="5" borderId="1" xfId="0" applyFont="1" applyFill="1" applyBorder="1" applyAlignment="1">
      <alignment horizontal="center" vertical="center"/>
    </xf>
    <xf numFmtId="164" fontId="11" fillId="0" borderId="0" xfId="0" applyNumberFormat="1" applyFont="1"/>
    <xf numFmtId="164" fontId="18" fillId="0" borderId="0" xfId="0" applyNumberFormat="1" applyFont="1"/>
    <xf numFmtId="0" fontId="18" fillId="2" borderId="0" xfId="0" applyNumberFormat="1" applyFont="1" applyFill="1" applyBorder="1" applyAlignment="1">
      <alignment vertical="top" wrapText="1"/>
    </xf>
    <xf numFmtId="164" fontId="13" fillId="3" borderId="1" xfId="0" applyNumberFormat="1" applyFont="1" applyFill="1" applyBorder="1" applyAlignment="1">
      <alignment horizontal="center"/>
    </xf>
    <xf numFmtId="164" fontId="13" fillId="3" borderId="5" xfId="0" applyNumberFormat="1" applyFont="1" applyFill="1" applyBorder="1"/>
    <xf numFmtId="164" fontId="13" fillId="5" borderId="5" xfId="0" applyNumberFormat="1" applyFont="1" applyFill="1" applyBorder="1"/>
    <xf numFmtId="167" fontId="21" fillId="4" borderId="0" xfId="0" applyNumberFormat="1" applyFont="1" applyFill="1" applyBorder="1"/>
    <xf numFmtId="164" fontId="14" fillId="5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164" fontId="21" fillId="2" borderId="0" xfId="0" applyNumberFormat="1" applyFont="1" applyFill="1"/>
    <xf numFmtId="0" fontId="21" fillId="2" borderId="0" xfId="0" applyFont="1" applyFill="1"/>
    <xf numFmtId="0" fontId="12" fillId="2" borderId="0" xfId="0" applyFont="1" applyFill="1"/>
    <xf numFmtId="166" fontId="13" fillId="4" borderId="3" xfId="0" applyNumberFormat="1" applyFont="1" applyFill="1" applyBorder="1"/>
    <xf numFmtId="166" fontId="13" fillId="4" borderId="5" xfId="0" applyNumberFormat="1" applyFont="1" applyFill="1" applyBorder="1"/>
    <xf numFmtId="167" fontId="12" fillId="5" borderId="0" xfId="0" applyNumberFormat="1" applyFont="1" applyFill="1"/>
    <xf numFmtId="164" fontId="12" fillId="5" borderId="0" xfId="0" applyNumberFormat="1" applyFont="1" applyFill="1" applyBorder="1" applyAlignment="1">
      <alignment horizontal="right"/>
    </xf>
    <xf numFmtId="164" fontId="11" fillId="5" borderId="5" xfId="0" applyNumberFormat="1" applyFont="1" applyFill="1" applyBorder="1"/>
    <xf numFmtId="164" fontId="11" fillId="5" borderId="2" xfId="0" applyNumberFormat="1" applyFont="1" applyFill="1" applyBorder="1" applyAlignment="1">
      <alignment horizontal="left"/>
    </xf>
    <xf numFmtId="0" fontId="12" fillId="5" borderId="2" xfId="0" applyFont="1" applyFill="1" applyBorder="1" applyAlignment="1">
      <alignment horizontal="center"/>
    </xf>
    <xf numFmtId="0" fontId="17" fillId="5" borderId="0" xfId="0" applyNumberFormat="1" applyFont="1" applyFill="1" applyBorder="1" applyAlignment="1">
      <alignment horizontal="center"/>
    </xf>
    <xf numFmtId="165" fontId="12" fillId="9" borderId="0" xfId="0" applyNumberFormat="1" applyFont="1" applyFill="1" applyAlignment="1">
      <alignment horizontal="center"/>
    </xf>
    <xf numFmtId="1" fontId="12" fillId="9" borderId="0" xfId="0" applyNumberFormat="1" applyFont="1" applyFill="1" applyAlignment="1">
      <alignment horizontal="center"/>
    </xf>
    <xf numFmtId="165" fontId="12" fillId="9" borderId="1" xfId="0" applyNumberFormat="1" applyFont="1" applyFill="1" applyBorder="1" applyAlignment="1">
      <alignment horizontal="center"/>
    </xf>
    <xf numFmtId="164" fontId="17" fillId="4" borderId="1" xfId="0" applyNumberFormat="1" applyFont="1" applyFill="1" applyBorder="1" applyAlignment="1">
      <alignment horizontal="center"/>
    </xf>
    <xf numFmtId="0" fontId="23" fillId="9" borderId="0" xfId="0" applyFont="1" applyFill="1"/>
    <xf numFmtId="164" fontId="18" fillId="0" borderId="0" xfId="0" applyNumberFormat="1" applyFont="1" applyFill="1"/>
    <xf numFmtId="164" fontId="13" fillId="5" borderId="2" xfId="0" applyNumberFormat="1" applyFont="1" applyFill="1" applyBorder="1"/>
    <xf numFmtId="0" fontId="24" fillId="9" borderId="0" xfId="0" applyFont="1" applyFill="1"/>
    <xf numFmtId="164" fontId="11" fillId="11" borderId="0" xfId="0" applyNumberFormat="1" applyFont="1" applyFill="1" applyAlignment="1">
      <alignment horizontal="left" vertical="top" wrapText="1"/>
    </xf>
    <xf numFmtId="166" fontId="13" fillId="4" borderId="0" xfId="0" applyNumberFormat="1" applyFont="1" applyFill="1" applyBorder="1"/>
    <xf numFmtId="164" fontId="13" fillId="3" borderId="5" xfId="0" applyNumberFormat="1" applyFont="1" applyFill="1" applyBorder="1" applyAlignment="1">
      <alignment vertical="center"/>
    </xf>
    <xf numFmtId="166" fontId="13" fillId="4" borderId="2" xfId="0" applyNumberFormat="1" applyFont="1" applyFill="1" applyBorder="1" applyAlignment="1">
      <alignment horizontal="right"/>
    </xf>
    <xf numFmtId="164" fontId="12" fillId="4" borderId="0" xfId="0" applyNumberFormat="1" applyFont="1" applyFill="1" applyBorder="1" applyAlignment="1">
      <alignment horizontal="right"/>
    </xf>
    <xf numFmtId="166" fontId="13" fillId="4" borderId="5" xfId="0" applyNumberFormat="1" applyFont="1" applyFill="1" applyBorder="1" applyAlignment="1">
      <alignment horizontal="right"/>
    </xf>
    <xf numFmtId="164" fontId="11" fillId="4" borderId="0" xfId="0" applyNumberFormat="1" applyFont="1" applyFill="1" applyBorder="1" applyAlignment="1">
      <alignment horizontal="right"/>
    </xf>
    <xf numFmtId="164" fontId="11" fillId="4" borderId="1" xfId="0" applyNumberFormat="1" applyFont="1" applyFill="1" applyBorder="1" applyAlignment="1">
      <alignment horizontal="right"/>
    </xf>
    <xf numFmtId="166" fontId="13" fillId="4" borderId="3" xfId="0" applyNumberFormat="1" applyFont="1" applyFill="1" applyBorder="1" applyAlignment="1">
      <alignment horizontal="right"/>
    </xf>
    <xf numFmtId="0" fontId="22" fillId="9" borderId="0" xfId="0" applyFont="1" applyFill="1"/>
    <xf numFmtId="164" fontId="17" fillId="3" borderId="2" xfId="0" applyNumberFormat="1" applyFont="1" applyFill="1" applyBorder="1" applyAlignment="1">
      <alignment horizontal="right"/>
    </xf>
    <xf numFmtId="164" fontId="17" fillId="5" borderId="2" xfId="0" applyNumberFormat="1" applyFont="1" applyFill="1" applyBorder="1" applyAlignment="1">
      <alignment horizontal="right"/>
    </xf>
    <xf numFmtId="164" fontId="18" fillId="5" borderId="0" xfId="0" applyNumberFormat="1" applyFont="1" applyFill="1" applyBorder="1" applyAlignment="1">
      <alignment horizontal="right"/>
    </xf>
    <xf numFmtId="0" fontId="0" fillId="16" borderId="0" xfId="0" applyFill="1"/>
    <xf numFmtId="165" fontId="11" fillId="9" borderId="1" xfId="0" applyNumberFormat="1" applyFont="1" applyFill="1" applyBorder="1" applyAlignment="1">
      <alignment horizontal="center"/>
    </xf>
    <xf numFmtId="0" fontId="22" fillId="16" borderId="0" xfId="0" applyFont="1" applyFill="1" applyAlignment="1">
      <alignment horizontal="center"/>
    </xf>
    <xf numFmtId="0" fontId="22" fillId="16" borderId="0" xfId="0" applyFont="1" applyFill="1" applyAlignment="1">
      <alignment horizontal="center" vertical="center"/>
    </xf>
    <xf numFmtId="164" fontId="14" fillId="2" borderId="0" xfId="0" applyNumberFormat="1" applyFont="1" applyFill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left"/>
    </xf>
    <xf numFmtId="0" fontId="15" fillId="6" borderId="0" xfId="0" applyNumberFormat="1" applyFont="1" applyFill="1" applyBorder="1" applyAlignment="1">
      <alignment vertical="top"/>
    </xf>
    <xf numFmtId="0" fontId="16" fillId="6" borderId="2" xfId="0" applyNumberFormat="1" applyFont="1" applyFill="1" applyBorder="1" applyAlignment="1">
      <alignment horizontal="right" vertical="top"/>
    </xf>
    <xf numFmtId="0" fontId="15" fillId="6" borderId="1" xfId="0" applyNumberFormat="1" applyFont="1" applyFill="1" applyBorder="1" applyAlignment="1">
      <alignment vertical="top"/>
    </xf>
    <xf numFmtId="0" fontId="16" fillId="6" borderId="1" xfId="0" applyNumberFormat="1" applyFont="1" applyFill="1" applyBorder="1" applyAlignment="1">
      <alignment horizontal="right" vertical="top"/>
    </xf>
    <xf numFmtId="0" fontId="13" fillId="2" borderId="0" xfId="0" applyNumberFormat="1" applyFont="1" applyFill="1" applyBorder="1" applyAlignment="1">
      <alignment vertical="top"/>
    </xf>
    <xf numFmtId="164" fontId="18" fillId="2" borderId="0" xfId="0" applyNumberFormat="1" applyFont="1" applyFill="1" applyAlignment="1">
      <alignment vertical="top"/>
    </xf>
    <xf numFmtId="0" fontId="18" fillId="2" borderId="0" xfId="0" applyNumberFormat="1" applyFont="1" applyFill="1" applyAlignment="1">
      <alignment vertical="top"/>
    </xf>
    <xf numFmtId="165" fontId="18" fillId="2" borderId="0" xfId="0" applyNumberFormat="1" applyFont="1" applyFill="1" applyAlignment="1">
      <alignment vertical="top"/>
    </xf>
    <xf numFmtId="0" fontId="18" fillId="2" borderId="0" xfId="0" applyNumberFormat="1" applyFont="1" applyFill="1" applyBorder="1" applyAlignment="1">
      <alignment vertical="top"/>
    </xf>
    <xf numFmtId="0" fontId="13" fillId="2" borderId="3" xfId="0" applyNumberFormat="1" applyFont="1" applyFill="1" applyBorder="1" applyAlignment="1">
      <alignment vertical="top"/>
    </xf>
    <xf numFmtId="165" fontId="13" fillId="2" borderId="3" xfId="0" applyNumberFormat="1" applyFont="1" applyFill="1" applyBorder="1" applyAlignment="1">
      <alignment vertical="top"/>
    </xf>
    <xf numFmtId="165" fontId="13" fillId="2" borderId="0" xfId="0" applyNumberFormat="1" applyFont="1" applyFill="1" applyBorder="1" applyAlignment="1">
      <alignment vertical="top"/>
    </xf>
    <xf numFmtId="0" fontId="13" fillId="2" borderId="5" xfId="0" applyNumberFormat="1" applyFont="1" applyFill="1" applyBorder="1" applyAlignment="1">
      <alignment vertical="top"/>
    </xf>
    <xf numFmtId="165" fontId="13" fillId="2" borderId="5" xfId="0" applyNumberFormat="1" applyFont="1" applyFill="1" applyBorder="1" applyAlignment="1">
      <alignment vertical="top"/>
    </xf>
    <xf numFmtId="0" fontId="13" fillId="2" borderId="0" xfId="0" applyNumberFormat="1" applyFont="1" applyFill="1" applyBorder="1" applyAlignment="1">
      <alignment vertical="top" wrapText="1"/>
    </xf>
    <xf numFmtId="0" fontId="13" fillId="2" borderId="3" xfId="0" applyNumberFormat="1" applyFont="1" applyFill="1" applyBorder="1" applyAlignment="1">
      <alignment vertical="top" wrapText="1"/>
    </xf>
    <xf numFmtId="0" fontId="13" fillId="2" borderId="4" xfId="0" applyNumberFormat="1" applyFont="1" applyFill="1" applyBorder="1" applyAlignment="1">
      <alignment vertical="top"/>
    </xf>
    <xf numFmtId="165" fontId="13" fillId="2" borderId="4" xfId="0" applyNumberFormat="1" applyFont="1" applyFill="1" applyBorder="1" applyAlignment="1">
      <alignment vertical="top"/>
    </xf>
    <xf numFmtId="0" fontId="15" fillId="6" borderId="2" xfId="0" applyNumberFormat="1" applyFont="1" applyFill="1" applyBorder="1" applyAlignment="1">
      <alignment vertical="top"/>
    </xf>
    <xf numFmtId="0" fontId="16" fillId="6" borderId="3" xfId="0" applyNumberFormat="1" applyFont="1" applyFill="1" applyBorder="1" applyAlignment="1">
      <alignment vertical="top" wrapText="1"/>
    </xf>
    <xf numFmtId="0" fontId="13" fillId="2" borderId="2" xfId="0" applyNumberFormat="1" applyFont="1" applyFill="1" applyBorder="1" applyAlignment="1">
      <alignment vertical="top"/>
    </xf>
    <xf numFmtId="165" fontId="13" fillId="2" borderId="0" xfId="0" applyNumberFormat="1" applyFont="1" applyFill="1" applyAlignment="1">
      <alignment vertical="top"/>
    </xf>
    <xf numFmtId="165" fontId="13" fillId="2" borderId="2" xfId="0" applyNumberFormat="1" applyFont="1" applyFill="1" applyBorder="1" applyAlignment="1">
      <alignment vertical="top"/>
    </xf>
    <xf numFmtId="0" fontId="18" fillId="2" borderId="1" xfId="0" applyNumberFormat="1" applyFont="1" applyFill="1" applyBorder="1" applyAlignment="1">
      <alignment vertical="top"/>
    </xf>
    <xf numFmtId="165" fontId="18" fillId="2" borderId="0" xfId="0" applyNumberFormat="1" applyFont="1" applyFill="1" applyBorder="1" applyAlignment="1">
      <alignment vertical="top"/>
    </xf>
    <xf numFmtId="0" fontId="16" fillId="7" borderId="2" xfId="0" applyNumberFormat="1" applyFont="1" applyFill="1" applyBorder="1" applyAlignment="1">
      <alignment horizontal="right" vertical="top"/>
    </xf>
    <xf numFmtId="0" fontId="13" fillId="2" borderId="0" xfId="0" applyNumberFormat="1" applyFont="1" applyFill="1" applyAlignment="1">
      <alignment vertical="top"/>
    </xf>
    <xf numFmtId="164" fontId="12" fillId="2" borderId="0" xfId="0" applyNumberFormat="1" applyFont="1" applyFill="1" applyAlignment="1">
      <alignment vertical="top"/>
    </xf>
    <xf numFmtId="165" fontId="11" fillId="2" borderId="0" xfId="0" applyNumberFormat="1" applyFont="1" applyFill="1" applyBorder="1" applyAlignment="1">
      <alignment vertical="top"/>
    </xf>
    <xf numFmtId="0" fontId="16" fillId="6" borderId="6" xfId="0" applyNumberFormat="1" applyFont="1" applyFill="1" applyBorder="1" applyAlignment="1">
      <alignment horizontal="center" vertical="top"/>
    </xf>
    <xf numFmtId="0" fontId="16" fillId="6" borderId="2" xfId="0" applyNumberFormat="1" applyFont="1" applyFill="1" applyBorder="1" applyAlignment="1">
      <alignment vertical="top"/>
    </xf>
    <xf numFmtId="0" fontId="16" fillId="6" borderId="7" xfId="0" applyNumberFormat="1" applyFont="1" applyFill="1" applyBorder="1" applyAlignment="1">
      <alignment vertical="top"/>
    </xf>
    <xf numFmtId="0" fontId="15" fillId="6" borderId="8" xfId="0" applyNumberFormat="1" applyFont="1" applyFill="1" applyBorder="1" applyAlignment="1">
      <alignment vertical="top"/>
    </xf>
    <xf numFmtId="0" fontId="16" fillId="6" borderId="0" xfId="0" applyNumberFormat="1" applyFont="1" applyFill="1" applyBorder="1" applyAlignment="1">
      <alignment horizontal="right" vertical="top"/>
    </xf>
    <xf numFmtId="0" fontId="16" fillId="6" borderId="9" xfId="0" applyNumberFormat="1" applyFont="1" applyFill="1" applyBorder="1" applyAlignment="1">
      <alignment horizontal="right" vertical="top"/>
    </xf>
    <xf numFmtId="0" fontId="15" fillId="6" borderId="10" xfId="0" applyNumberFormat="1" applyFont="1" applyFill="1" applyBorder="1" applyAlignment="1">
      <alignment vertical="top"/>
    </xf>
    <xf numFmtId="0" fontId="16" fillId="6" borderId="11" xfId="0" applyNumberFormat="1" applyFont="1" applyFill="1" applyBorder="1" applyAlignment="1">
      <alignment horizontal="right" vertical="top"/>
    </xf>
    <xf numFmtId="164" fontId="18" fillId="2" borderId="0" xfId="0" applyNumberFormat="1" applyFont="1" applyFill="1" applyBorder="1" applyAlignment="1">
      <alignment vertical="top"/>
    </xf>
    <xf numFmtId="164" fontId="15" fillId="2" borderId="0" xfId="0" applyNumberFormat="1" applyFont="1" applyFill="1" applyBorder="1" applyAlignment="1">
      <alignment vertical="top"/>
    </xf>
    <xf numFmtId="165" fontId="12" fillId="2" borderId="0" xfId="0" applyNumberFormat="1" applyFont="1" applyFill="1" applyAlignment="1">
      <alignment vertical="top"/>
    </xf>
    <xf numFmtId="0" fontId="16" fillId="6" borderId="0" xfId="0" applyNumberFormat="1" applyFont="1" applyFill="1" applyBorder="1" applyAlignment="1">
      <alignment vertical="top"/>
    </xf>
    <xf numFmtId="0" fontId="15" fillId="6" borderId="23" xfId="0" applyNumberFormat="1" applyFont="1" applyFill="1" applyBorder="1" applyAlignment="1">
      <alignment vertical="top"/>
    </xf>
    <xf numFmtId="0" fontId="16" fillId="6" borderId="24" xfId="0" applyNumberFormat="1" applyFont="1" applyFill="1" applyBorder="1" applyAlignment="1">
      <alignment vertical="top" wrapText="1"/>
    </xf>
    <xf numFmtId="164" fontId="14" fillId="2" borderId="0" xfId="0" applyNumberFormat="1" applyFont="1" applyFill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left"/>
    </xf>
    <xf numFmtId="0" fontId="0" fillId="0" borderId="0" xfId="0" applyFill="1" applyBorder="1"/>
    <xf numFmtId="2" fontId="18" fillId="3" borderId="0" xfId="0" applyNumberFormat="1" applyFont="1" applyFill="1"/>
    <xf numFmtId="2" fontId="12" fillId="0" borderId="0" xfId="0" applyNumberFormat="1" applyFont="1" applyFill="1" applyBorder="1"/>
    <xf numFmtId="2" fontId="13" fillId="3" borderId="2" xfId="0" applyNumberFormat="1" applyFont="1" applyFill="1" applyBorder="1"/>
    <xf numFmtId="2" fontId="11" fillId="0" borderId="0" xfId="0" applyNumberFormat="1" applyFont="1" applyFill="1" applyBorder="1"/>
    <xf numFmtId="2" fontId="18" fillId="3" borderId="0" xfId="0" applyNumberFormat="1" applyFont="1" applyFill="1" applyBorder="1"/>
    <xf numFmtId="2" fontId="13" fillId="3" borderId="3" xfId="0" applyNumberFormat="1" applyFont="1" applyFill="1" applyBorder="1"/>
    <xf numFmtId="2" fontId="13" fillId="3" borderId="4" xfId="0" applyNumberFormat="1" applyFont="1" applyFill="1" applyBorder="1"/>
    <xf numFmtId="2" fontId="11" fillId="3" borderId="0" xfId="0" applyNumberFormat="1" applyFont="1" applyFill="1" applyBorder="1"/>
    <xf numFmtId="2" fontId="13" fillId="3" borderId="0" xfId="0" applyNumberFormat="1" applyFont="1" applyFill="1" applyBorder="1"/>
    <xf numFmtId="2" fontId="18" fillId="3" borderId="1" xfId="0" applyNumberFormat="1" applyFont="1" applyFill="1" applyBorder="1"/>
    <xf numFmtId="2" fontId="13" fillId="3" borderId="1" xfId="0" applyNumberFormat="1" applyFont="1" applyFill="1" applyBorder="1"/>
    <xf numFmtId="166" fontId="18" fillId="5" borderId="0" xfId="0" applyNumberFormat="1" applyFont="1" applyFill="1"/>
    <xf numFmtId="172" fontId="18" fillId="2" borderId="0" xfId="0" applyNumberFormat="1" applyFont="1" applyFill="1" applyAlignment="1">
      <alignment vertical="top"/>
    </xf>
    <xf numFmtId="2" fontId="18" fillId="5" borderId="0" xfId="0" applyNumberFormat="1" applyFont="1" applyFill="1"/>
    <xf numFmtId="2" fontId="13" fillId="5" borderId="2" xfId="0" applyNumberFormat="1" applyFont="1" applyFill="1" applyBorder="1"/>
    <xf numFmtId="2" fontId="13" fillId="5" borderId="3" xfId="0" applyNumberFormat="1" applyFont="1" applyFill="1" applyBorder="1"/>
    <xf numFmtId="2" fontId="13" fillId="5" borderId="5" xfId="0" applyNumberFormat="1" applyFont="1" applyFill="1" applyBorder="1"/>
    <xf numFmtId="2" fontId="12" fillId="0" borderId="0" xfId="0" applyNumberFormat="1" applyFont="1" applyAlignment="1"/>
    <xf numFmtId="2" fontId="13" fillId="3" borderId="0" xfId="0" applyNumberFormat="1" applyFont="1" applyFill="1"/>
    <xf numFmtId="2" fontId="18" fillId="5" borderId="2" xfId="0" applyNumberFormat="1" applyFont="1" applyFill="1" applyBorder="1"/>
    <xf numFmtId="2" fontId="18" fillId="5" borderId="3" xfId="0" applyNumberFormat="1" applyFont="1" applyFill="1" applyBorder="1"/>
    <xf numFmtId="2" fontId="12" fillId="3" borderId="0" xfId="0" applyNumberFormat="1" applyFont="1" applyFill="1"/>
    <xf numFmtId="2" fontId="12" fillId="0" borderId="0" xfId="0" applyNumberFormat="1" applyFont="1" applyFill="1" applyBorder="1" applyAlignment="1"/>
    <xf numFmtId="2" fontId="12" fillId="0" borderId="0" xfId="0" applyNumberFormat="1" applyFont="1" applyBorder="1" applyAlignment="1"/>
    <xf numFmtId="2" fontId="13" fillId="3" borderId="5" xfId="0" applyNumberFormat="1" applyFont="1" applyFill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2" fontId="18" fillId="5" borderId="5" xfId="0" applyNumberFormat="1" applyFont="1" applyFill="1" applyBorder="1"/>
    <xf numFmtId="2" fontId="12" fillId="0" borderId="0" xfId="0" applyNumberFormat="1" applyFont="1"/>
    <xf numFmtId="2" fontId="12" fillId="0" borderId="0" xfId="0" applyNumberFormat="1" applyFont="1" applyFill="1"/>
    <xf numFmtId="2" fontId="13" fillId="3" borderId="5" xfId="0" applyNumberFormat="1" applyFont="1" applyFill="1" applyBorder="1"/>
    <xf numFmtId="2" fontId="18" fillId="3" borderId="3" xfId="0" applyNumberFormat="1" applyFont="1" applyFill="1" applyBorder="1"/>
    <xf numFmtId="173" fontId="18" fillId="5" borderId="0" xfId="0" applyNumberFormat="1" applyFont="1" applyFill="1"/>
    <xf numFmtId="2" fontId="0" fillId="0" borderId="0" xfId="0" applyNumberFormat="1"/>
    <xf numFmtId="2" fontId="18" fillId="3" borderId="5" xfId="0" applyNumberFormat="1" applyFont="1" applyFill="1" applyBorder="1" applyAlignment="1">
      <alignment vertical="center"/>
    </xf>
    <xf numFmtId="165" fontId="0" fillId="0" borderId="0" xfId="0" applyNumberFormat="1"/>
    <xf numFmtId="0" fontId="0" fillId="17" borderId="0" xfId="0" applyFill="1"/>
    <xf numFmtId="165" fontId="0" fillId="17" borderId="0" xfId="0" applyNumberFormat="1" applyFill="1"/>
    <xf numFmtId="2" fontId="18" fillId="5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Alignment="1">
      <alignment vertical="top"/>
    </xf>
    <xf numFmtId="165" fontId="11" fillId="0" borderId="0" xfId="0" applyNumberFormat="1" applyFont="1" applyFill="1" applyBorder="1" applyAlignment="1">
      <alignment vertical="top"/>
    </xf>
    <xf numFmtId="165" fontId="12" fillId="0" borderId="0" xfId="0" applyNumberFormat="1" applyFont="1" applyFill="1" applyAlignment="1">
      <alignment vertical="top"/>
    </xf>
    <xf numFmtId="0" fontId="27" fillId="2" borderId="0" xfId="0" applyNumberFormat="1" applyFont="1" applyFill="1" applyBorder="1"/>
    <xf numFmtId="0" fontId="22" fillId="0" borderId="0" xfId="0" applyFont="1" applyFill="1" applyAlignment="1">
      <alignment horizontal="center" vertical="center"/>
    </xf>
    <xf numFmtId="164" fontId="14" fillId="2" borderId="0" xfId="0" applyNumberFormat="1" applyFont="1" applyFill="1" applyAlignment="1"/>
    <xf numFmtId="0" fontId="22" fillId="0" borderId="0" xfId="0" applyFont="1" applyFill="1" applyBorder="1" applyAlignment="1">
      <alignment horizontal="center"/>
    </xf>
    <xf numFmtId="164" fontId="20" fillId="0" borderId="0" xfId="0" applyNumberFormat="1" applyFont="1" applyFill="1" applyBorder="1"/>
    <xf numFmtId="165" fontId="12" fillId="0" borderId="0" xfId="0" applyNumberFormat="1" applyFont="1" applyFill="1" applyBorder="1"/>
    <xf numFmtId="165" fontId="11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2" fillId="2" borderId="0" xfId="0" applyNumberFormat="1" applyFont="1" applyFill="1" applyBorder="1"/>
    <xf numFmtId="0" fontId="11" fillId="0" borderId="0" xfId="0" applyNumberFormat="1" applyFont="1" applyFill="1" applyAlignment="1">
      <alignment vertical="top"/>
    </xf>
    <xf numFmtId="0" fontId="12" fillId="0" borderId="0" xfId="0" applyNumberFormat="1" applyFont="1" applyFill="1" applyAlignment="1">
      <alignment vertical="top"/>
    </xf>
    <xf numFmtId="0" fontId="11" fillId="0" borderId="2" xfId="0" applyNumberFormat="1" applyFont="1" applyFill="1" applyBorder="1" applyAlignment="1">
      <alignment vertical="top"/>
    </xf>
    <xf numFmtId="165" fontId="11" fillId="0" borderId="2" xfId="0" applyNumberFormat="1" applyFont="1" applyFill="1" applyBorder="1" applyAlignment="1">
      <alignment vertical="top"/>
    </xf>
    <xf numFmtId="0" fontId="11" fillId="0" borderId="0" xfId="0" applyNumberFormat="1" applyFont="1" applyFill="1" applyBorder="1" applyAlignment="1">
      <alignment vertical="top"/>
    </xf>
    <xf numFmtId="0" fontId="11" fillId="0" borderId="3" xfId="0" applyNumberFormat="1" applyFont="1" applyFill="1" applyBorder="1" applyAlignment="1">
      <alignment vertical="top"/>
    </xf>
    <xf numFmtId="165" fontId="11" fillId="0" borderId="3" xfId="0" applyNumberFormat="1" applyFont="1" applyFill="1" applyBorder="1" applyAlignment="1">
      <alignment vertical="top"/>
    </xf>
    <xf numFmtId="0" fontId="11" fillId="0" borderId="4" xfId="0" applyNumberFormat="1" applyFont="1" applyFill="1" applyBorder="1" applyAlignment="1">
      <alignment vertical="top"/>
    </xf>
    <xf numFmtId="165" fontId="11" fillId="0" borderId="4" xfId="0" applyNumberFormat="1" applyFont="1" applyFill="1" applyBorder="1" applyAlignment="1">
      <alignment vertical="top"/>
    </xf>
    <xf numFmtId="0" fontId="12" fillId="0" borderId="0" xfId="0" applyNumberFormat="1" applyFont="1" applyFill="1" applyBorder="1" applyAlignment="1">
      <alignment vertical="top"/>
    </xf>
    <xf numFmtId="0" fontId="12" fillId="0" borderId="0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vertical="top"/>
    </xf>
    <xf numFmtId="0" fontId="11" fillId="0" borderId="0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1" fillId="0" borderId="5" xfId="0" applyNumberFormat="1" applyFont="1" applyFill="1" applyBorder="1"/>
    <xf numFmtId="165" fontId="11" fillId="0" borderId="4" xfId="0" applyNumberFormat="1" applyFont="1" applyFill="1" applyBorder="1"/>
    <xf numFmtId="164" fontId="12" fillId="0" borderId="0" xfId="0" applyNumberFormat="1" applyFont="1" applyFill="1" applyBorder="1" applyAlignment="1">
      <alignment vertical="top"/>
    </xf>
    <xf numFmtId="0" fontId="12" fillId="0" borderId="0" xfId="0" applyNumberFormat="1" applyFont="1" applyFill="1" applyAlignment="1">
      <alignment vertical="top" wrapText="1"/>
    </xf>
    <xf numFmtId="0" fontId="11" fillId="0" borderId="5" xfId="0" applyNumberFormat="1" applyFont="1" applyFill="1" applyBorder="1" applyAlignment="1">
      <alignment vertical="top"/>
    </xf>
    <xf numFmtId="165" fontId="11" fillId="0" borderId="5" xfId="0" applyNumberFormat="1" applyFont="1" applyFill="1" applyBorder="1" applyAlignment="1">
      <alignment vertical="top"/>
    </xf>
    <xf numFmtId="165" fontId="11" fillId="0" borderId="5" xfId="0" applyNumberFormat="1" applyFont="1" applyFill="1" applyBorder="1" applyAlignment="1">
      <alignment vertical="center"/>
    </xf>
    <xf numFmtId="165" fontId="11" fillId="0" borderId="0" xfId="0" applyNumberFormat="1" applyFont="1" applyFill="1" applyAlignment="1">
      <alignment vertical="top"/>
    </xf>
    <xf numFmtId="165" fontId="12" fillId="0" borderId="0" xfId="0" applyNumberFormat="1" applyFont="1" applyFill="1" applyBorder="1" applyAlignment="1">
      <alignment vertical="top"/>
    </xf>
    <xf numFmtId="172" fontId="12" fillId="0" borderId="0" xfId="0" applyNumberFormat="1" applyFont="1" applyFill="1" applyAlignment="1">
      <alignment vertical="top"/>
    </xf>
    <xf numFmtId="170" fontId="12" fillId="0" borderId="0" xfId="0" applyNumberFormat="1" applyFont="1" applyFill="1" applyAlignment="1">
      <alignment vertical="top"/>
    </xf>
    <xf numFmtId="0" fontId="11" fillId="2" borderId="0" xfId="0" applyNumberFormat="1" applyFont="1" applyFill="1" applyBorder="1" applyAlignment="1">
      <alignment vertical="top"/>
    </xf>
    <xf numFmtId="0" fontId="12" fillId="2" borderId="0" xfId="0" applyNumberFormat="1" applyFont="1" applyFill="1" applyAlignment="1">
      <alignment vertical="top"/>
    </xf>
    <xf numFmtId="0" fontId="12" fillId="2" borderId="0" xfId="0" applyNumberFormat="1" applyFont="1" applyFill="1" applyBorder="1" applyAlignment="1">
      <alignment vertical="top"/>
    </xf>
    <xf numFmtId="0" fontId="11" fillId="2" borderId="3" xfId="0" applyNumberFormat="1" applyFont="1" applyFill="1" applyBorder="1" applyAlignment="1">
      <alignment vertical="top"/>
    </xf>
    <xf numFmtId="172" fontId="11" fillId="2" borderId="3" xfId="0" applyNumberFormat="1" applyFont="1" applyFill="1" applyBorder="1" applyAlignment="1">
      <alignment vertical="top"/>
    </xf>
    <xf numFmtId="0" fontId="11" fillId="2" borderId="5" xfId="0" applyNumberFormat="1" applyFont="1" applyFill="1" applyBorder="1" applyAlignment="1">
      <alignment vertical="top"/>
    </xf>
    <xf numFmtId="165" fontId="11" fillId="2" borderId="5" xfId="0" applyNumberFormat="1" applyFont="1" applyFill="1" applyBorder="1" applyAlignment="1">
      <alignment vertical="top"/>
    </xf>
    <xf numFmtId="0" fontId="11" fillId="2" borderId="0" xfId="0" applyNumberFormat="1" applyFont="1" applyFill="1" applyBorder="1" applyAlignment="1">
      <alignment vertical="top" wrapText="1"/>
    </xf>
    <xf numFmtId="0" fontId="12" fillId="2" borderId="0" xfId="0" applyNumberFormat="1" applyFont="1" applyFill="1" applyBorder="1" applyAlignment="1">
      <alignment vertical="top" wrapText="1"/>
    </xf>
    <xf numFmtId="0" fontId="11" fillId="2" borderId="3" xfId="0" applyNumberFormat="1" applyFont="1" applyFill="1" applyBorder="1" applyAlignment="1">
      <alignment vertical="top" wrapText="1"/>
    </xf>
    <xf numFmtId="0" fontId="11" fillId="2" borderId="4" xfId="0" applyNumberFormat="1" applyFont="1" applyFill="1" applyBorder="1" applyAlignment="1">
      <alignment vertical="top"/>
    </xf>
    <xf numFmtId="165" fontId="11" fillId="2" borderId="4" xfId="0" applyNumberFormat="1" applyFont="1" applyFill="1" applyBorder="1" applyAlignment="1">
      <alignment vertical="top"/>
    </xf>
    <xf numFmtId="172" fontId="11" fillId="0" borderId="3" xfId="0" applyNumberFormat="1" applyFont="1" applyFill="1" applyBorder="1" applyAlignment="1">
      <alignment vertical="top"/>
    </xf>
    <xf numFmtId="0" fontId="11" fillId="0" borderId="0" xfId="0" applyNumberFormat="1" applyFont="1" applyFill="1"/>
    <xf numFmtId="0" fontId="12" fillId="0" borderId="0" xfId="0" applyNumberFormat="1" applyFont="1" applyFill="1"/>
    <xf numFmtId="0" fontId="12" fillId="0" borderId="0" xfId="0" applyNumberFormat="1" applyFont="1" applyFill="1" applyBorder="1" applyAlignment="1">
      <alignment wrapText="1"/>
    </xf>
    <xf numFmtId="0" fontId="11" fillId="0" borderId="5" xfId="0" applyNumberFormat="1" applyFont="1" applyFill="1" applyBorder="1" applyAlignment="1">
      <alignment vertical="center"/>
    </xf>
    <xf numFmtId="172" fontId="11" fillId="0" borderId="5" xfId="0" applyNumberFormat="1" applyFont="1" applyFill="1" applyBorder="1" applyAlignment="1">
      <alignment vertical="top"/>
    </xf>
    <xf numFmtId="172" fontId="11" fillId="0" borderId="0" xfId="0" applyNumberFormat="1" applyFont="1" applyFill="1" applyBorder="1" applyAlignment="1">
      <alignment vertical="top"/>
    </xf>
    <xf numFmtId="172" fontId="11" fillId="0" borderId="4" xfId="0" applyNumberFormat="1" applyFont="1" applyFill="1" applyBorder="1" applyAlignment="1">
      <alignment vertical="top"/>
    </xf>
    <xf numFmtId="0" fontId="11" fillId="2" borderId="0" xfId="0" applyNumberFormat="1" applyFont="1" applyFill="1" applyAlignment="1">
      <alignment vertical="top"/>
    </xf>
    <xf numFmtId="0" fontId="11" fillId="2" borderId="2" xfId="0" applyNumberFormat="1" applyFont="1" applyFill="1" applyBorder="1" applyAlignment="1">
      <alignment vertical="top"/>
    </xf>
    <xf numFmtId="165" fontId="11" fillId="2" borderId="2" xfId="0" applyNumberFormat="1" applyFont="1" applyFill="1" applyBorder="1" applyAlignment="1">
      <alignment vertical="top"/>
    </xf>
    <xf numFmtId="0" fontId="12" fillId="2" borderId="1" xfId="0" applyNumberFormat="1" applyFont="1" applyFill="1" applyBorder="1" applyAlignment="1">
      <alignment vertical="top"/>
    </xf>
    <xf numFmtId="171" fontId="12" fillId="2" borderId="0" xfId="0" applyNumberFormat="1" applyFont="1" applyFill="1" applyAlignment="1">
      <alignment vertical="top"/>
    </xf>
    <xf numFmtId="0" fontId="11" fillId="2" borderId="5" xfId="0" applyNumberFormat="1" applyFont="1" applyFill="1" applyBorder="1"/>
    <xf numFmtId="165" fontId="11" fillId="2" borderId="4" xfId="0" applyNumberFormat="1" applyFont="1" applyFill="1" applyBorder="1"/>
    <xf numFmtId="164" fontId="12" fillId="2" borderId="0" xfId="0" applyNumberFormat="1" applyFont="1" applyFill="1" applyBorder="1" applyAlignment="1">
      <alignment vertical="top"/>
    </xf>
    <xf numFmtId="0" fontId="12" fillId="2" borderId="0" xfId="0" applyNumberFormat="1" applyFont="1" applyFill="1" applyAlignment="1">
      <alignment vertical="top" wrapText="1"/>
    </xf>
    <xf numFmtId="170" fontId="12" fillId="2" borderId="0" xfId="0" applyNumberFormat="1" applyFont="1" applyFill="1" applyAlignment="1">
      <alignment vertical="top"/>
    </xf>
    <xf numFmtId="165" fontId="11" fillId="2" borderId="0" xfId="0" applyNumberFormat="1" applyFont="1" applyFill="1" applyAlignment="1">
      <alignment vertical="top"/>
    </xf>
    <xf numFmtId="165" fontId="12" fillId="2" borderId="0" xfId="0" applyNumberFormat="1" applyFont="1" applyFill="1" applyBorder="1" applyAlignment="1">
      <alignment vertical="top"/>
    </xf>
    <xf numFmtId="0" fontId="22" fillId="16" borderId="0" xfId="0" applyFont="1" applyFill="1" applyAlignment="1">
      <alignment horizontal="center" vertical="center"/>
    </xf>
    <xf numFmtId="2" fontId="0" fillId="17" borderId="0" xfId="0" applyNumberFormat="1" applyFill="1"/>
    <xf numFmtId="166" fontId="12" fillId="0" borderId="0" xfId="0" applyNumberFormat="1" applyFont="1" applyFill="1" applyAlignment="1">
      <alignment vertical="top"/>
    </xf>
    <xf numFmtId="0" fontId="32" fillId="19" borderId="0" xfId="0" applyFont="1" applyFill="1"/>
    <xf numFmtId="164" fontId="17" fillId="4" borderId="2" xfId="0" applyNumberFormat="1" applyFont="1" applyFill="1" applyBorder="1" applyAlignment="1">
      <alignment horizontal="right"/>
    </xf>
    <xf numFmtId="164" fontId="12" fillId="0" borderId="0" xfId="0" applyNumberFormat="1" applyFont="1"/>
    <xf numFmtId="164" fontId="17" fillId="3" borderId="2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7" fillId="5" borderId="2" xfId="0" applyNumberFormat="1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/>
    </xf>
    <xf numFmtId="164" fontId="18" fillId="0" borderId="0" xfId="0" applyNumberFormat="1" applyFont="1"/>
    <xf numFmtId="164" fontId="17" fillId="5" borderId="1" xfId="0" applyNumberFormat="1" applyFont="1" applyFill="1" applyBorder="1" applyAlignment="1">
      <alignment horizontal="right"/>
    </xf>
    <xf numFmtId="0" fontId="34" fillId="0" borderId="0" xfId="0" applyFont="1"/>
    <xf numFmtId="0" fontId="34" fillId="0" borderId="14" xfId="0" applyFont="1" applyBorder="1" applyAlignment="1">
      <alignment horizontal="right" wrapText="1"/>
    </xf>
    <xf numFmtId="0" fontId="34" fillId="0" borderId="15" xfId="0" applyFont="1" applyBorder="1"/>
    <xf numFmtId="0" fontId="34" fillId="13" borderId="19" xfId="0" applyFont="1" applyFill="1" applyBorder="1" applyAlignment="1">
      <alignment wrapText="1"/>
    </xf>
    <xf numFmtId="0" fontId="34" fillId="13" borderId="0" xfId="0" applyFont="1" applyFill="1" applyAlignment="1">
      <alignment horizontal="right" wrapText="1"/>
    </xf>
    <xf numFmtId="49" fontId="38" fillId="12" borderId="14" xfId="0" applyNumberFormat="1" applyFont="1" applyFill="1" applyBorder="1" applyAlignment="1">
      <alignment wrapText="1"/>
    </xf>
    <xf numFmtId="49" fontId="38" fillId="12" borderId="20" xfId="0" applyNumberFormat="1" applyFont="1" applyFill="1" applyBorder="1" applyAlignment="1">
      <alignment wrapText="1"/>
    </xf>
    <xf numFmtId="174" fontId="40" fillId="14" borderId="14" xfId="0" applyNumberFormat="1" applyFont="1" applyFill="1" applyBorder="1" applyAlignment="1">
      <alignment horizontal="right" vertical="top" wrapText="1"/>
    </xf>
    <xf numFmtId="0" fontId="40" fillId="14" borderId="14" xfId="0" applyFont="1" applyFill="1" applyBorder="1" applyAlignment="1">
      <alignment horizontal="right" vertical="top" wrapText="1"/>
    </xf>
    <xf numFmtId="174" fontId="40" fillId="14" borderId="20" xfId="0" applyNumberFormat="1" applyFont="1" applyFill="1" applyBorder="1" applyAlignment="1">
      <alignment horizontal="right" vertical="top" wrapText="1"/>
    </xf>
    <xf numFmtId="174" fontId="40" fillId="14" borderId="16" xfId="0" applyNumberFormat="1" applyFont="1" applyFill="1" applyBorder="1" applyAlignment="1">
      <alignment horizontal="right" vertical="top" wrapText="1"/>
    </xf>
    <xf numFmtId="0" fontId="40" fillId="14" borderId="16" xfId="0" applyFont="1" applyFill="1" applyBorder="1" applyAlignment="1">
      <alignment horizontal="right" vertical="top" wrapText="1"/>
    </xf>
    <xf numFmtId="174" fontId="40" fillId="14" borderId="21" xfId="0" applyNumberFormat="1" applyFont="1" applyFill="1" applyBorder="1" applyAlignment="1">
      <alignment horizontal="right" vertical="top" wrapText="1"/>
    </xf>
    <xf numFmtId="49" fontId="38" fillId="12" borderId="14" xfId="0" applyNumberFormat="1" applyFont="1" applyFill="1" applyBorder="1"/>
    <xf numFmtId="49" fontId="38" fillId="12" borderId="20" xfId="0" applyNumberFormat="1" applyFont="1" applyFill="1" applyBorder="1"/>
    <xf numFmtId="0" fontId="40" fillId="14" borderId="14" xfId="0" applyFont="1" applyFill="1" applyBorder="1" applyAlignment="1">
      <alignment horizontal="right" vertical="top"/>
    </xf>
    <xf numFmtId="49" fontId="38" fillId="12" borderId="14" xfId="0" applyNumberFormat="1" applyFont="1" applyFill="1" applyBorder="1" applyAlignment="1">
      <alignment horizontal="left" vertical="top" wrapText="1"/>
    </xf>
    <xf numFmtId="49" fontId="38" fillId="12" borderId="20" xfId="0" applyNumberFormat="1" applyFont="1" applyFill="1" applyBorder="1" applyAlignment="1">
      <alignment horizontal="left" vertical="top" wrapText="1"/>
    </xf>
    <xf numFmtId="0" fontId="40" fillId="14" borderId="20" xfId="0" applyFont="1" applyFill="1" applyBorder="1" applyAlignment="1">
      <alignment horizontal="right" vertical="top" wrapText="1"/>
    </xf>
    <xf numFmtId="168" fontId="40" fillId="14" borderId="16" xfId="0" applyNumberFormat="1" applyFont="1" applyFill="1" applyBorder="1" applyAlignment="1">
      <alignment horizontal="right" vertical="top" wrapText="1"/>
    </xf>
    <xf numFmtId="168" fontId="40" fillId="14" borderId="21" xfId="0" applyNumberFormat="1" applyFont="1" applyFill="1" applyBorder="1" applyAlignment="1">
      <alignment horizontal="right" vertical="top" wrapText="1"/>
    </xf>
    <xf numFmtId="0" fontId="0" fillId="2" borderId="0" xfId="0" applyFill="1"/>
    <xf numFmtId="166" fontId="13" fillId="4" borderId="2" xfId="0" applyNumberFormat="1" applyFont="1" applyFill="1" applyBorder="1"/>
    <xf numFmtId="167" fontId="12" fillId="4" borderId="0" xfId="0" applyNumberFormat="1" applyFont="1" applyFill="1"/>
    <xf numFmtId="167" fontId="12" fillId="4" borderId="0" xfId="0" applyNumberFormat="1" applyFont="1" applyFill="1" applyBorder="1"/>
    <xf numFmtId="167" fontId="11" fillId="4" borderId="0" xfId="0" applyNumberFormat="1" applyFont="1" applyFill="1" applyBorder="1"/>
    <xf numFmtId="167" fontId="11" fillId="4" borderId="1" xfId="0" applyNumberFormat="1" applyFont="1" applyFill="1" applyBorder="1"/>
    <xf numFmtId="166" fontId="13" fillId="4" borderId="3" xfId="0" applyNumberFormat="1" applyFont="1" applyFill="1" applyBorder="1"/>
    <xf numFmtId="166" fontId="13" fillId="4" borderId="5" xfId="0" applyNumberFormat="1" applyFont="1" applyFill="1" applyBorder="1"/>
    <xf numFmtId="166" fontId="13" fillId="4" borderId="0" xfId="0" applyNumberFormat="1" applyFont="1" applyFill="1" applyBorder="1"/>
    <xf numFmtId="166" fontId="13" fillId="4" borderId="2" xfId="0" applyNumberFormat="1" applyFont="1" applyFill="1" applyBorder="1" applyAlignment="1">
      <alignment horizontal="right"/>
    </xf>
    <xf numFmtId="164" fontId="12" fillId="4" borderId="0" xfId="0" applyNumberFormat="1" applyFont="1" applyFill="1" applyBorder="1" applyAlignment="1">
      <alignment horizontal="right"/>
    </xf>
    <xf numFmtId="166" fontId="13" fillId="4" borderId="5" xfId="0" applyNumberFormat="1" applyFont="1" applyFill="1" applyBorder="1" applyAlignment="1">
      <alignment horizontal="right"/>
    </xf>
    <xf numFmtId="164" fontId="11" fillId="4" borderId="0" xfId="0" applyNumberFormat="1" applyFont="1" applyFill="1" applyBorder="1" applyAlignment="1">
      <alignment horizontal="right"/>
    </xf>
    <xf numFmtId="164" fontId="11" fillId="4" borderId="1" xfId="0" applyNumberFormat="1" applyFont="1" applyFill="1" applyBorder="1" applyAlignment="1">
      <alignment horizontal="right"/>
    </xf>
    <xf numFmtId="166" fontId="13" fillId="4" borderId="3" xfId="0" applyNumberFormat="1" applyFont="1" applyFill="1" applyBorder="1" applyAlignment="1">
      <alignment horizontal="right"/>
    </xf>
    <xf numFmtId="165" fontId="12" fillId="2" borderId="0" xfId="0" applyNumberFormat="1" applyFont="1" applyFill="1" applyAlignment="1">
      <alignment vertical="top"/>
    </xf>
    <xf numFmtId="165" fontId="11" fillId="0" borderId="0" xfId="0" applyNumberFormat="1" applyFont="1" applyFill="1" applyBorder="1" applyAlignment="1">
      <alignment vertical="top"/>
    </xf>
    <xf numFmtId="165" fontId="12" fillId="0" borderId="0" xfId="0" applyNumberFormat="1" applyFont="1" applyFill="1" applyAlignment="1">
      <alignment vertical="top"/>
    </xf>
    <xf numFmtId="165" fontId="11" fillId="0" borderId="2" xfId="0" applyNumberFormat="1" applyFont="1" applyFill="1" applyBorder="1" applyAlignment="1">
      <alignment vertical="top"/>
    </xf>
    <xf numFmtId="165" fontId="11" fillId="0" borderId="3" xfId="0" applyNumberFormat="1" applyFont="1" applyFill="1" applyBorder="1" applyAlignment="1">
      <alignment vertical="top"/>
    </xf>
    <xf numFmtId="165" fontId="11" fillId="2" borderId="3" xfId="0" applyNumberFormat="1" applyFont="1" applyFill="1" applyBorder="1" applyAlignment="1">
      <alignment vertical="top"/>
    </xf>
    <xf numFmtId="0" fontId="0" fillId="2" borderId="0" xfId="0" applyFill="1" applyBorder="1"/>
    <xf numFmtId="0" fontId="16" fillId="7" borderId="2" xfId="0" applyNumberFormat="1" applyFont="1" applyFill="1" applyBorder="1" applyAlignment="1">
      <alignment horizontal="right"/>
    </xf>
    <xf numFmtId="0" fontId="16" fillId="6" borderId="1" xfId="0" applyNumberFormat="1" applyFont="1" applyFill="1" applyBorder="1" applyAlignment="1">
      <alignment horizontal="right"/>
    </xf>
    <xf numFmtId="0" fontId="16" fillId="7" borderId="2" xfId="0" applyNumberFormat="1" applyFont="1" applyFill="1" applyBorder="1" applyAlignment="1">
      <alignment horizontal="right"/>
    </xf>
    <xf numFmtId="0" fontId="16" fillId="6" borderId="1" xfId="0" applyNumberFormat="1" applyFont="1" applyFill="1" applyBorder="1" applyAlignment="1">
      <alignment horizontal="right"/>
    </xf>
    <xf numFmtId="0" fontId="15" fillId="6" borderId="2" xfId="0" applyNumberFormat="1" applyFont="1" applyFill="1" applyBorder="1"/>
    <xf numFmtId="0" fontId="16" fillId="7" borderId="2" xfId="0" applyNumberFormat="1" applyFont="1" applyFill="1" applyBorder="1" applyAlignment="1">
      <alignment horizontal="right"/>
    </xf>
    <xf numFmtId="0" fontId="16" fillId="6" borderId="1" xfId="0" applyNumberFormat="1" applyFont="1" applyFill="1" applyBorder="1" applyAlignment="1">
      <alignment horizontal="right"/>
    </xf>
    <xf numFmtId="0" fontId="16" fillId="6" borderId="2" xfId="0" applyNumberFormat="1" applyFont="1" applyFill="1" applyBorder="1" applyAlignment="1"/>
    <xf numFmtId="0" fontId="16" fillId="6" borderId="7" xfId="0" applyNumberFormat="1" applyFont="1" applyFill="1" applyBorder="1" applyAlignment="1"/>
    <xf numFmtId="0" fontId="16" fillId="6" borderId="0" xfId="0" applyNumberFormat="1" applyFont="1" applyFill="1" applyBorder="1" applyAlignment="1">
      <alignment horizontal="right"/>
    </xf>
    <xf numFmtId="0" fontId="16" fillId="6" borderId="9" xfId="0" applyNumberFormat="1" applyFont="1" applyFill="1" applyBorder="1" applyAlignment="1">
      <alignment horizontal="right"/>
    </xf>
    <xf numFmtId="0" fontId="16" fillId="6" borderId="11" xfId="0" applyNumberFormat="1" applyFont="1" applyFill="1" applyBorder="1" applyAlignment="1">
      <alignment horizontal="right"/>
    </xf>
    <xf numFmtId="4" fontId="40" fillId="14" borderId="16" xfId="0" applyNumberFormat="1" applyFont="1" applyFill="1" applyBorder="1" applyAlignment="1">
      <alignment horizontal="right" vertical="top" wrapText="1"/>
    </xf>
    <xf numFmtId="4" fontId="40" fillId="14" borderId="21" xfId="0" applyNumberFormat="1" applyFont="1" applyFill="1" applyBorder="1" applyAlignment="1">
      <alignment horizontal="right" vertical="top" wrapText="1"/>
    </xf>
    <xf numFmtId="0" fontId="22" fillId="20" borderId="2" xfId="0" applyFont="1" applyFill="1" applyBorder="1"/>
    <xf numFmtId="0" fontId="22" fillId="20" borderId="1" xfId="0" applyFont="1" applyFill="1" applyBorder="1"/>
    <xf numFmtId="0" fontId="0" fillId="20" borderId="26" xfId="0" applyFill="1" applyBorder="1"/>
    <xf numFmtId="0" fontId="22" fillId="20" borderId="7" xfId="0" applyFont="1" applyFill="1" applyBorder="1"/>
    <xf numFmtId="0" fontId="22" fillId="20" borderId="10" xfId="0" applyFont="1" applyFill="1" applyBorder="1"/>
    <xf numFmtId="0" fontId="22" fillId="20" borderId="11" xfId="0" applyFont="1" applyFill="1" applyBorder="1"/>
    <xf numFmtId="0" fontId="0" fillId="20" borderId="25" xfId="0" applyFill="1" applyBorder="1"/>
    <xf numFmtId="0" fontId="22" fillId="20" borderId="1" xfId="0" applyFont="1" applyFill="1" applyBorder="1" applyAlignment="1">
      <alignment horizontal="right"/>
    </xf>
    <xf numFmtId="0" fontId="22" fillId="20" borderId="11" xfId="0" applyFont="1" applyFill="1" applyBorder="1" applyAlignment="1">
      <alignment horizontal="right"/>
    </xf>
    <xf numFmtId="0" fontId="22" fillId="20" borderId="1" xfId="0" applyFont="1" applyFill="1" applyBorder="1" applyAlignment="1"/>
    <xf numFmtId="0" fontId="22" fillId="20" borderId="2" xfId="0" applyFont="1" applyFill="1" applyBorder="1" applyAlignment="1">
      <alignment horizontal="right"/>
    </xf>
    <xf numFmtId="0" fontId="11" fillId="2" borderId="4" xfId="0" applyNumberFormat="1" applyFont="1" applyFill="1" applyBorder="1"/>
    <xf numFmtId="165" fontId="11" fillId="2" borderId="5" xfId="0" applyNumberFormat="1" applyFont="1" applyFill="1" applyBorder="1" applyAlignment="1">
      <alignment vertical="center"/>
    </xf>
    <xf numFmtId="165" fontId="12" fillId="2" borderId="3" xfId="0" applyNumberFormat="1" applyFont="1" applyFill="1" applyBorder="1" applyAlignment="1">
      <alignment vertical="top"/>
    </xf>
    <xf numFmtId="165" fontId="12" fillId="2" borderId="0" xfId="0" applyNumberFormat="1" applyFont="1" applyFill="1" applyAlignment="1">
      <alignment horizontal="right" vertical="top"/>
    </xf>
    <xf numFmtId="0" fontId="40" fillId="14" borderId="21" xfId="0" applyFont="1" applyFill="1" applyBorder="1" applyAlignment="1">
      <alignment horizontal="right" vertical="top" wrapText="1"/>
    </xf>
    <xf numFmtId="0" fontId="16" fillId="20" borderId="3" xfId="0" applyNumberFormat="1" applyFont="1" applyFill="1" applyBorder="1" applyAlignment="1">
      <alignment horizontal="center" vertical="top" wrapText="1"/>
    </xf>
    <xf numFmtId="0" fontId="22" fillId="18" borderId="2" xfId="0" applyFont="1" applyFill="1" applyBorder="1"/>
    <xf numFmtId="0" fontId="22" fillId="18" borderId="1" xfId="0" applyFont="1" applyFill="1" applyBorder="1"/>
    <xf numFmtId="0" fontId="0" fillId="18" borderId="26" xfId="0" applyFill="1" applyBorder="1"/>
    <xf numFmtId="0" fontId="0" fillId="18" borderId="0" xfId="0" applyFill="1"/>
    <xf numFmtId="0" fontId="22" fillId="18" borderId="6" xfId="0" applyFont="1" applyFill="1" applyBorder="1"/>
    <xf numFmtId="0" fontId="22" fillId="18" borderId="7" xfId="0" applyFont="1" applyFill="1" applyBorder="1"/>
    <xf numFmtId="0" fontId="22" fillId="18" borderId="10" xfId="0" applyFont="1" applyFill="1" applyBorder="1"/>
    <xf numFmtId="0" fontId="22" fillId="18" borderId="11" xfId="0" applyFont="1" applyFill="1" applyBorder="1"/>
    <xf numFmtId="0" fontId="0" fillId="18" borderId="25" xfId="0" applyFill="1" applyBorder="1"/>
    <xf numFmtId="0" fontId="22" fillId="18" borderId="1" xfId="0" applyFont="1" applyFill="1" applyBorder="1" applyAlignment="1">
      <alignment horizontal="right"/>
    </xf>
    <xf numFmtId="0" fontId="22" fillId="18" borderId="11" xfId="0" applyFont="1" applyFill="1" applyBorder="1" applyAlignment="1">
      <alignment horizontal="right"/>
    </xf>
    <xf numFmtId="0" fontId="22" fillId="18" borderId="1" xfId="0" applyFont="1" applyFill="1" applyBorder="1" applyAlignment="1"/>
    <xf numFmtId="0" fontId="22" fillId="18" borderId="2" xfId="0" applyFont="1" applyFill="1" applyBorder="1" applyAlignment="1">
      <alignment horizontal="right"/>
    </xf>
    <xf numFmtId="4" fontId="0" fillId="18" borderId="26" xfId="0" applyNumberFormat="1" applyFill="1" applyBorder="1"/>
    <xf numFmtId="4" fontId="0" fillId="0" borderId="0" xfId="0" applyNumberFormat="1"/>
    <xf numFmtId="0" fontId="14" fillId="18" borderId="3" xfId="0" applyNumberFormat="1" applyFont="1" applyFill="1" applyBorder="1" applyAlignment="1">
      <alignment horizontal="center" vertical="top" wrapText="1"/>
    </xf>
    <xf numFmtId="0" fontId="14" fillId="18" borderId="3" xfId="0" applyNumberFormat="1" applyFont="1" applyFill="1" applyBorder="1" applyAlignment="1">
      <alignment vertical="top" wrapText="1"/>
    </xf>
    <xf numFmtId="0" fontId="14" fillId="20" borderId="3" xfId="0" applyNumberFormat="1" applyFont="1" applyFill="1" applyBorder="1" applyAlignment="1">
      <alignment horizontal="center" vertical="top" wrapText="1"/>
    </xf>
    <xf numFmtId="0" fontId="14" fillId="20" borderId="3" xfId="0" applyNumberFormat="1" applyFont="1" applyFill="1" applyBorder="1" applyAlignment="1">
      <alignment vertical="top" wrapText="1"/>
    </xf>
    <xf numFmtId="0" fontId="35" fillId="0" borderId="13" xfId="0" applyFont="1" applyBorder="1" applyAlignment="1"/>
    <xf numFmtId="0" fontId="34" fillId="0" borderId="0" xfId="0" applyFont="1" applyAlignment="1"/>
    <xf numFmtId="0" fontId="34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34" fillId="0" borderId="14" xfId="0" applyFont="1" applyBorder="1" applyAlignment="1">
      <alignment horizontal="right"/>
    </xf>
    <xf numFmtId="0" fontId="34" fillId="0" borderId="15" xfId="0" applyFont="1" applyBorder="1" applyAlignment="1"/>
    <xf numFmtId="0" fontId="34" fillId="13" borderId="19" xfId="0" applyFont="1" applyFill="1" applyBorder="1" applyAlignment="1"/>
    <xf numFmtId="0" fontId="34" fillId="13" borderId="0" xfId="0" applyFont="1" applyFill="1" applyAlignment="1">
      <alignment horizontal="right"/>
    </xf>
    <xf numFmtId="49" fontId="38" fillId="12" borderId="14" xfId="0" applyNumberFormat="1" applyFont="1" applyFill="1" applyBorder="1" applyAlignment="1"/>
    <xf numFmtId="49" fontId="38" fillId="12" borderId="20" xfId="0" applyNumberFormat="1" applyFont="1" applyFill="1" applyBorder="1" applyAlignment="1"/>
    <xf numFmtId="49" fontId="39" fillId="12" borderId="16" xfId="0" applyNumberFormat="1" applyFont="1" applyFill="1" applyBorder="1" applyAlignment="1">
      <alignment vertical="top"/>
    </xf>
    <xf numFmtId="49" fontId="39" fillId="12" borderId="18" xfId="0" applyNumberFormat="1" applyFont="1" applyFill="1" applyBorder="1" applyAlignment="1">
      <alignment vertical="top"/>
    </xf>
    <xf numFmtId="168" fontId="40" fillId="14" borderId="14" xfId="0" applyNumberFormat="1" applyFont="1" applyFill="1" applyBorder="1" applyAlignment="1">
      <alignment horizontal="right" vertical="top"/>
    </xf>
    <xf numFmtId="168" fontId="40" fillId="14" borderId="20" xfId="0" applyNumberFormat="1" applyFont="1" applyFill="1" applyBorder="1" applyAlignment="1">
      <alignment horizontal="right" vertical="top"/>
    </xf>
    <xf numFmtId="49" fontId="39" fillId="12" borderId="16" xfId="0" applyNumberFormat="1" applyFont="1" applyFill="1" applyBorder="1" applyAlignment="1"/>
    <xf numFmtId="49" fontId="39" fillId="12" borderId="18" xfId="0" applyNumberFormat="1" applyFont="1" applyFill="1" applyBorder="1" applyAlignment="1"/>
    <xf numFmtId="168" fontId="40" fillId="14" borderId="16" xfId="0" applyNumberFormat="1" applyFont="1" applyFill="1" applyBorder="1" applyAlignment="1">
      <alignment horizontal="right" vertical="top"/>
    </xf>
    <xf numFmtId="168" fontId="40" fillId="14" borderId="21" xfId="0" applyNumberFormat="1" applyFont="1" applyFill="1" applyBorder="1" applyAlignment="1">
      <alignment horizontal="right" vertical="top"/>
    </xf>
    <xf numFmtId="0" fontId="22" fillId="53" borderId="2" xfId="0" applyFont="1" applyFill="1" applyBorder="1"/>
    <xf numFmtId="0" fontId="22" fillId="53" borderId="7" xfId="0" applyFont="1" applyFill="1" applyBorder="1"/>
    <xf numFmtId="0" fontId="22" fillId="53" borderId="1" xfId="0" applyFont="1" applyFill="1" applyBorder="1" applyAlignment="1">
      <alignment horizontal="right"/>
    </xf>
    <xf numFmtId="0" fontId="22" fillId="53" borderId="1" xfId="0" applyFont="1" applyFill="1" applyBorder="1" applyAlignment="1"/>
    <xf numFmtId="0" fontId="22" fillId="53" borderId="11" xfId="0" applyFont="1" applyFill="1" applyBorder="1" applyAlignment="1">
      <alignment horizontal="right"/>
    </xf>
    <xf numFmtId="0" fontId="0" fillId="53" borderId="26" xfId="0" applyFill="1" applyBorder="1"/>
    <xf numFmtId="4" fontId="0" fillId="53" borderId="26" xfId="0" applyNumberFormat="1" applyFill="1" applyBorder="1"/>
    <xf numFmtId="0" fontId="0" fillId="53" borderId="25" xfId="0" applyFill="1" applyBorder="1"/>
    <xf numFmtId="0" fontId="34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49" fontId="38" fillId="12" borderId="14" xfId="0" applyNumberFormat="1" applyFont="1" applyFill="1" applyBorder="1" applyAlignment="1">
      <alignment horizontal="left" vertical="top"/>
    </xf>
    <xf numFmtId="49" fontId="38" fillId="12" borderId="20" xfId="0" applyNumberFormat="1" applyFont="1" applyFill="1" applyBorder="1" applyAlignment="1">
      <alignment horizontal="left" vertical="top"/>
    </xf>
    <xf numFmtId="0" fontId="40" fillId="14" borderId="20" xfId="0" applyFont="1" applyFill="1" applyBorder="1" applyAlignment="1">
      <alignment horizontal="right" vertical="top"/>
    </xf>
    <xf numFmtId="0" fontId="34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/>
    </xf>
    <xf numFmtId="0" fontId="33" fillId="0" borderId="0" xfId="0" applyFont="1" applyAlignment="1"/>
    <xf numFmtId="0" fontId="35" fillId="0" borderId="12" xfId="0" applyFont="1" applyBorder="1" applyAlignment="1"/>
    <xf numFmtId="0" fontId="0" fillId="52" borderId="0" xfId="0" applyFill="1"/>
    <xf numFmtId="0" fontId="12" fillId="52" borderId="0" xfId="0" applyNumberFormat="1" applyFont="1" applyFill="1" applyBorder="1" applyAlignment="1">
      <alignment vertical="top"/>
    </xf>
    <xf numFmtId="165" fontId="12" fillId="52" borderId="0" xfId="0" applyNumberFormat="1" applyFont="1" applyFill="1" applyAlignment="1">
      <alignment vertical="top"/>
    </xf>
    <xf numFmtId="165" fontId="11" fillId="52" borderId="0" xfId="0" applyNumberFormat="1" applyFont="1" applyFill="1" applyBorder="1" applyAlignment="1">
      <alignment vertical="top"/>
    </xf>
    <xf numFmtId="167" fontId="12" fillId="52" borderId="0" xfId="0" applyNumberFormat="1" applyFont="1" applyFill="1" applyBorder="1"/>
    <xf numFmtId="167" fontId="12" fillId="52" borderId="0" xfId="0" applyNumberFormat="1" applyFont="1" applyFill="1"/>
    <xf numFmtId="167" fontId="11" fillId="52" borderId="0" xfId="0" applyNumberFormat="1" applyFont="1" applyFill="1" applyBorder="1"/>
    <xf numFmtId="0" fontId="0" fillId="52" borderId="26" xfId="0" applyFill="1" applyBorder="1"/>
    <xf numFmtId="167" fontId="11" fillId="52" borderId="1" xfId="0" applyNumberFormat="1" applyFont="1" applyFill="1" applyBorder="1"/>
    <xf numFmtId="0" fontId="11" fillId="52" borderId="2" xfId="0" applyNumberFormat="1" applyFont="1" applyFill="1" applyBorder="1" applyAlignment="1">
      <alignment vertical="top"/>
    </xf>
    <xf numFmtId="165" fontId="11" fillId="52" borderId="2" xfId="0" applyNumberFormat="1" applyFont="1" applyFill="1" applyBorder="1" applyAlignment="1">
      <alignment vertical="top"/>
    </xf>
    <xf numFmtId="166" fontId="13" fillId="52" borderId="2" xfId="0" applyNumberFormat="1" applyFont="1" applyFill="1" applyBorder="1"/>
    <xf numFmtId="165" fontId="11" fillId="52" borderId="0" xfId="0" applyNumberFormat="1" applyFont="1" applyFill="1" applyAlignment="1">
      <alignment vertical="top"/>
    </xf>
    <xf numFmtId="165" fontId="0" fillId="52" borderId="26" xfId="0" applyNumberFormat="1" applyFill="1" applyBorder="1"/>
    <xf numFmtId="0" fontId="11" fillId="52" borderId="5" xfId="0" applyNumberFormat="1" applyFont="1" applyFill="1" applyBorder="1" applyAlignment="1">
      <alignment vertical="top"/>
    </xf>
    <xf numFmtId="165" fontId="11" fillId="52" borderId="5" xfId="0" applyNumberFormat="1" applyFont="1" applyFill="1" applyBorder="1" applyAlignment="1">
      <alignment vertical="top"/>
    </xf>
    <xf numFmtId="167" fontId="11" fillId="52" borderId="0" xfId="0" applyNumberFormat="1" applyFont="1" applyFill="1"/>
    <xf numFmtId="165" fontId="12" fillId="52" borderId="0" xfId="0" applyNumberFormat="1" applyFont="1" applyFill="1" applyBorder="1" applyAlignment="1">
      <alignment vertical="top"/>
    </xf>
    <xf numFmtId="166" fontId="13" fillId="52" borderId="0" xfId="0" applyNumberFormat="1" applyFont="1" applyFill="1" applyBorder="1"/>
    <xf numFmtId="0" fontId="25" fillId="52" borderId="0" xfId="0" applyFont="1" applyFill="1"/>
    <xf numFmtId="0" fontId="11" fillId="52" borderId="0" xfId="0" applyNumberFormat="1" applyFont="1" applyFill="1" applyBorder="1" applyAlignment="1">
      <alignment vertical="top"/>
    </xf>
    <xf numFmtId="166" fontId="28" fillId="52" borderId="0" xfId="0" applyNumberFormat="1" applyFont="1" applyFill="1" applyBorder="1"/>
    <xf numFmtId="167" fontId="26" fillId="52" borderId="0" xfId="0" applyNumberFormat="1" applyFont="1" applyFill="1"/>
    <xf numFmtId="167" fontId="28" fillId="52" borderId="0" xfId="0" applyNumberFormat="1" applyFont="1" applyFill="1" applyBorder="1"/>
    <xf numFmtId="0" fontId="25" fillId="52" borderId="26" xfId="0" applyFont="1" applyFill="1" applyBorder="1"/>
    <xf numFmtId="0" fontId="12" fillId="52" borderId="1" xfId="0" applyNumberFormat="1" applyFont="1" applyFill="1" applyBorder="1" applyAlignment="1">
      <alignment vertical="top"/>
    </xf>
    <xf numFmtId="178" fontId="12" fillId="0" borderId="0" xfId="0" applyNumberFormat="1" applyFont="1" applyFill="1" applyAlignment="1">
      <alignment vertical="top"/>
    </xf>
    <xf numFmtId="178" fontId="11" fillId="0" borderId="2" xfId="0" applyNumberFormat="1" applyFont="1" applyFill="1" applyBorder="1" applyAlignment="1">
      <alignment vertical="top"/>
    </xf>
    <xf numFmtId="178" fontId="11" fillId="0" borderId="3" xfId="0" applyNumberFormat="1" applyFont="1" applyFill="1" applyBorder="1" applyAlignment="1">
      <alignment vertical="top"/>
    </xf>
    <xf numFmtId="178" fontId="11" fillId="0" borderId="4" xfId="0" applyNumberFormat="1" applyFont="1" applyFill="1" applyBorder="1" applyAlignment="1">
      <alignment vertical="top"/>
    </xf>
    <xf numFmtId="178" fontId="11" fillId="0" borderId="0" xfId="0" applyNumberFormat="1" applyFont="1" applyFill="1" applyBorder="1" applyAlignment="1">
      <alignment vertical="top"/>
    </xf>
    <xf numFmtId="178" fontId="11" fillId="0" borderId="4" xfId="0" applyNumberFormat="1" applyFont="1" applyFill="1" applyBorder="1"/>
    <xf numFmtId="178" fontId="11" fillId="0" borderId="5" xfId="0" applyNumberFormat="1" applyFont="1" applyFill="1" applyBorder="1" applyAlignment="1">
      <alignment vertical="top"/>
    </xf>
    <xf numFmtId="178" fontId="12" fillId="2" borderId="0" xfId="0" applyNumberFormat="1" applyFont="1" applyFill="1" applyAlignment="1">
      <alignment vertical="top"/>
    </xf>
    <xf numFmtId="178" fontId="11" fillId="2" borderId="5" xfId="0" applyNumberFormat="1" applyFont="1" applyFill="1" applyBorder="1" applyAlignment="1">
      <alignment vertical="center"/>
    </xf>
    <xf numFmtId="178" fontId="11" fillId="0" borderId="0" xfId="0" applyNumberFormat="1" applyFont="1" applyFill="1" applyAlignment="1">
      <alignment vertical="top"/>
    </xf>
    <xf numFmtId="178" fontId="12" fillId="0" borderId="0" xfId="0" applyNumberFormat="1" applyFont="1" applyFill="1" applyBorder="1" applyAlignment="1">
      <alignment vertical="top"/>
    </xf>
    <xf numFmtId="0" fontId="12" fillId="0" borderId="0" xfId="0" applyNumberFormat="1" applyFont="1" applyFill="1" applyAlignment="1">
      <alignment horizontal="left" vertical="top"/>
    </xf>
    <xf numFmtId="0" fontId="22" fillId="18" borderId="10" xfId="0" applyFont="1" applyFill="1" applyBorder="1" applyAlignment="1">
      <alignment horizontal="right"/>
    </xf>
    <xf numFmtId="0" fontId="22" fillId="20" borderId="6" xfId="0" applyFont="1" applyFill="1" applyBorder="1"/>
    <xf numFmtId="0" fontId="22" fillId="20" borderId="10" xfId="0" applyFont="1" applyFill="1" applyBorder="1" applyAlignment="1">
      <alignment horizontal="right"/>
    </xf>
    <xf numFmtId="0" fontId="16" fillId="20" borderId="23" xfId="0" applyNumberFormat="1" applyFont="1" applyFill="1" applyBorder="1" applyAlignment="1">
      <alignment horizontal="center" vertical="top" wrapText="1"/>
    </xf>
    <xf numFmtId="0" fontId="16" fillId="20" borderId="24" xfId="0" applyNumberFormat="1" applyFont="1" applyFill="1" applyBorder="1" applyAlignment="1">
      <alignment vertical="top" wrapText="1"/>
    </xf>
    <xf numFmtId="0" fontId="22" fillId="53" borderId="6" xfId="0" applyFont="1" applyFill="1" applyBorder="1"/>
    <xf numFmtId="0" fontId="22" fillId="53" borderId="10" xfId="0" applyFont="1" applyFill="1" applyBorder="1" applyAlignment="1">
      <alignment horizontal="right"/>
    </xf>
    <xf numFmtId="0" fontId="0" fillId="0" borderId="0" xfId="0"/>
    <xf numFmtId="49" fontId="16" fillId="6" borderId="6" xfId="0" applyNumberFormat="1" applyFont="1" applyFill="1" applyBorder="1" applyAlignment="1">
      <alignment horizontal="center" vertical="top"/>
    </xf>
    <xf numFmtId="49" fontId="15" fillId="6" borderId="8" xfId="0" applyNumberFormat="1" applyFont="1" applyFill="1" applyBorder="1" applyAlignment="1">
      <alignment vertical="top"/>
    </xf>
    <xf numFmtId="49" fontId="16" fillId="6" borderId="0" xfId="0" applyNumberFormat="1" applyFont="1" applyFill="1" applyBorder="1" applyAlignment="1">
      <alignment horizontal="right"/>
    </xf>
    <xf numFmtId="49" fontId="16" fillId="6" borderId="9" xfId="0" applyNumberFormat="1" applyFont="1" applyFill="1" applyBorder="1" applyAlignment="1">
      <alignment horizontal="right"/>
    </xf>
    <xf numFmtId="49" fontId="15" fillId="6" borderId="10" xfId="0" applyNumberFormat="1" applyFont="1" applyFill="1" applyBorder="1" applyAlignment="1">
      <alignment vertical="top"/>
    </xf>
    <xf numFmtId="49" fontId="15" fillId="6" borderId="2" xfId="0" applyNumberFormat="1" applyFont="1" applyFill="1" applyBorder="1" applyAlignment="1">
      <alignment vertical="top"/>
    </xf>
    <xf numFmtId="49" fontId="16" fillId="6" borderId="2" xfId="0" applyNumberFormat="1" applyFont="1" applyFill="1" applyBorder="1" applyAlignment="1">
      <alignment vertical="top"/>
    </xf>
    <xf numFmtId="49" fontId="16" fillId="6" borderId="7" xfId="0" applyNumberFormat="1" applyFont="1" applyFill="1" applyBorder="1" applyAlignment="1">
      <alignment vertical="top"/>
    </xf>
    <xf numFmtId="49" fontId="16" fillId="6" borderId="2" xfId="0" applyNumberFormat="1" applyFont="1" applyFill="1" applyBorder="1" applyAlignment="1">
      <alignment horizontal="left" vertical="top"/>
    </xf>
    <xf numFmtId="49" fontId="12" fillId="0" borderId="0" xfId="0" applyNumberFormat="1" applyFont="1" applyFill="1"/>
    <xf numFmtId="164" fontId="14" fillId="2" borderId="1" xfId="0" applyNumberFormat="1" applyFont="1" applyFill="1" applyBorder="1" applyAlignment="1">
      <alignment horizontal="center"/>
    </xf>
    <xf numFmtId="0" fontId="22" fillId="20" borderId="6" xfId="0" applyFont="1" applyFill="1" applyBorder="1" applyAlignment="1">
      <alignment horizontal="center" wrapText="1"/>
    </xf>
    <xf numFmtId="0" fontId="22" fillId="20" borderId="2" xfId="0" applyFont="1" applyFill="1" applyBorder="1" applyAlignment="1">
      <alignment horizontal="center" wrapText="1"/>
    </xf>
    <xf numFmtId="0" fontId="22" fillId="20" borderId="7" xfId="0" applyFont="1" applyFill="1" applyBorder="1" applyAlignment="1">
      <alignment horizontal="center" wrapText="1"/>
    </xf>
    <xf numFmtId="0" fontId="0" fillId="20" borderId="6" xfId="0" applyFill="1" applyBorder="1" applyAlignment="1">
      <alignment horizontal="center" wrapText="1"/>
    </xf>
    <xf numFmtId="0" fontId="0" fillId="20" borderId="2" xfId="0" applyFill="1" applyBorder="1" applyAlignment="1">
      <alignment horizontal="center" wrapText="1"/>
    </xf>
    <xf numFmtId="0" fontId="0" fillId="20" borderId="7" xfId="0" applyFill="1" applyBorder="1" applyAlignment="1">
      <alignment horizontal="center" wrapText="1"/>
    </xf>
    <xf numFmtId="0" fontId="0" fillId="20" borderId="10" xfId="0" applyFill="1" applyBorder="1" applyAlignment="1">
      <alignment horizontal="center" wrapText="1"/>
    </xf>
    <xf numFmtId="0" fontId="0" fillId="20" borderId="1" xfId="0" applyFill="1" applyBorder="1" applyAlignment="1">
      <alignment horizontal="center" wrapText="1"/>
    </xf>
    <xf numFmtId="0" fontId="0" fillId="20" borderId="11" xfId="0" applyFill="1" applyBorder="1" applyAlignment="1">
      <alignment horizontal="center" wrapText="1"/>
    </xf>
    <xf numFmtId="0" fontId="22" fillId="20" borderId="0" xfId="0" applyFont="1" applyFill="1" applyAlignment="1">
      <alignment horizontal="center" wrapText="1"/>
    </xf>
    <xf numFmtId="0" fontId="22" fillId="18" borderId="6" xfId="0" applyFont="1" applyFill="1" applyBorder="1" applyAlignment="1">
      <alignment horizontal="center" wrapText="1"/>
    </xf>
    <xf numFmtId="0" fontId="22" fillId="18" borderId="2" xfId="0" applyFont="1" applyFill="1" applyBorder="1" applyAlignment="1">
      <alignment horizontal="center" wrapText="1"/>
    </xf>
    <xf numFmtId="0" fontId="22" fillId="18" borderId="7" xfId="0" applyFont="1" applyFill="1" applyBorder="1" applyAlignment="1">
      <alignment horizontal="center" wrapText="1"/>
    </xf>
    <xf numFmtId="0" fontId="0" fillId="18" borderId="6" xfId="0" applyFill="1" applyBorder="1" applyAlignment="1">
      <alignment horizontal="center" wrapText="1"/>
    </xf>
    <xf numFmtId="0" fontId="0" fillId="18" borderId="2" xfId="0" applyFill="1" applyBorder="1" applyAlignment="1">
      <alignment horizontal="center" wrapText="1"/>
    </xf>
    <xf numFmtId="0" fontId="0" fillId="18" borderId="7" xfId="0" applyFill="1" applyBorder="1" applyAlignment="1">
      <alignment horizontal="center" wrapText="1"/>
    </xf>
    <xf numFmtId="0" fontId="0" fillId="18" borderId="10" xfId="0" applyFill="1" applyBorder="1" applyAlignment="1">
      <alignment horizontal="center" wrapText="1"/>
    </xf>
    <xf numFmtId="0" fontId="0" fillId="18" borderId="1" xfId="0" applyFill="1" applyBorder="1" applyAlignment="1">
      <alignment horizontal="center" wrapText="1"/>
    </xf>
    <xf numFmtId="0" fontId="0" fillId="18" borderId="11" xfId="0" applyFill="1" applyBorder="1" applyAlignment="1">
      <alignment horizontal="center" wrapText="1"/>
    </xf>
    <xf numFmtId="164" fontId="14" fillId="2" borderId="0" xfId="0" applyNumberFormat="1" applyFont="1" applyFill="1" applyAlignment="1">
      <alignment horizontal="center"/>
    </xf>
    <xf numFmtId="164" fontId="11" fillId="4" borderId="0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/>
    </xf>
    <xf numFmtId="164" fontId="14" fillId="8" borderId="0" xfId="0" applyNumberFormat="1" applyFont="1" applyFill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2" borderId="1" xfId="0" applyFont="1" applyFill="1" applyBorder="1" applyAlignment="1"/>
    <xf numFmtId="164" fontId="14" fillId="15" borderId="0" xfId="0" applyNumberFormat="1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left"/>
    </xf>
    <xf numFmtId="0" fontId="22" fillId="20" borderId="9" xfId="0" applyFont="1" applyFill="1" applyBorder="1" applyAlignment="1">
      <alignment horizontal="center" wrapText="1"/>
    </xf>
    <xf numFmtId="0" fontId="22" fillId="18" borderId="23" xfId="0" applyFont="1" applyFill="1" applyBorder="1" applyAlignment="1">
      <alignment horizontal="center" wrapText="1"/>
    </xf>
    <xf numFmtId="0" fontId="22" fillId="18" borderId="3" xfId="0" applyFont="1" applyFill="1" applyBorder="1" applyAlignment="1">
      <alignment horizontal="center" wrapText="1"/>
    </xf>
    <xf numFmtId="0" fontId="22" fillId="18" borderId="24" xfId="0" applyFont="1" applyFill="1" applyBorder="1" applyAlignment="1">
      <alignment horizontal="center" wrapText="1"/>
    </xf>
    <xf numFmtId="0" fontId="22" fillId="20" borderId="23" xfId="0" applyFont="1" applyFill="1" applyBorder="1" applyAlignment="1">
      <alignment horizontal="center" wrapText="1"/>
    </xf>
    <xf numFmtId="0" fontId="22" fillId="20" borderId="3" xfId="0" applyFont="1" applyFill="1" applyBorder="1" applyAlignment="1">
      <alignment horizontal="center" wrapText="1"/>
    </xf>
    <xf numFmtId="0" fontId="22" fillId="20" borderId="24" xfId="0" applyFont="1" applyFill="1" applyBorder="1" applyAlignment="1">
      <alignment horizontal="center" wrapText="1"/>
    </xf>
    <xf numFmtId="0" fontId="22" fillId="53" borderId="6" xfId="0" applyFont="1" applyFill="1" applyBorder="1" applyAlignment="1">
      <alignment horizontal="center" wrapText="1"/>
    </xf>
    <xf numFmtId="0" fontId="22" fillId="53" borderId="2" xfId="0" applyFont="1" applyFill="1" applyBorder="1" applyAlignment="1">
      <alignment horizontal="center" wrapText="1"/>
    </xf>
    <xf numFmtId="0" fontId="22" fillId="53" borderId="7" xfId="0" applyFont="1" applyFill="1" applyBorder="1" applyAlignment="1">
      <alignment horizontal="center" wrapText="1"/>
    </xf>
    <xf numFmtId="0" fontId="0" fillId="53" borderId="6" xfId="0" applyFill="1" applyBorder="1" applyAlignment="1">
      <alignment horizontal="center" wrapText="1"/>
    </xf>
    <xf numFmtId="0" fontId="0" fillId="53" borderId="2" xfId="0" applyFill="1" applyBorder="1" applyAlignment="1">
      <alignment horizontal="center" wrapText="1"/>
    </xf>
    <xf numFmtId="0" fontId="0" fillId="53" borderId="7" xfId="0" applyFill="1" applyBorder="1" applyAlignment="1">
      <alignment horizontal="center" wrapText="1"/>
    </xf>
    <xf numFmtId="0" fontId="0" fillId="53" borderId="10" xfId="0" applyFill="1" applyBorder="1" applyAlignment="1">
      <alignment horizontal="center" wrapText="1"/>
    </xf>
    <xf numFmtId="0" fontId="0" fillId="53" borderId="1" xfId="0" applyFill="1" applyBorder="1" applyAlignment="1">
      <alignment horizontal="center" wrapText="1"/>
    </xf>
    <xf numFmtId="0" fontId="0" fillId="53" borderId="11" xfId="0" applyFill="1" applyBorder="1" applyAlignment="1">
      <alignment horizontal="center" wrapText="1"/>
    </xf>
    <xf numFmtId="49" fontId="39" fillId="12" borderId="16" xfId="0" applyNumberFormat="1" applyFont="1" applyFill="1" applyBorder="1" applyAlignment="1">
      <alignment horizontal="left" indent="4"/>
    </xf>
    <xf numFmtId="49" fontId="39" fillId="12" borderId="18" xfId="0" applyNumberFormat="1" applyFont="1" applyFill="1" applyBorder="1" applyAlignment="1">
      <alignment horizontal="left" indent="4"/>
    </xf>
    <xf numFmtId="49" fontId="39" fillId="12" borderId="16" xfId="0" applyNumberFormat="1" applyFont="1" applyFill="1" applyBorder="1" applyAlignment="1">
      <alignment horizontal="left" vertical="top"/>
    </xf>
    <xf numFmtId="49" fontId="39" fillId="12" borderId="18" xfId="0" applyNumberFormat="1" applyFont="1" applyFill="1" applyBorder="1" applyAlignment="1">
      <alignment horizontal="left" vertical="top"/>
    </xf>
    <xf numFmtId="49" fontId="39" fillId="12" borderId="16" xfId="0" applyNumberFormat="1" applyFont="1" applyFill="1" applyBorder="1" applyAlignment="1">
      <alignment horizontal="left" indent="1"/>
    </xf>
    <xf numFmtId="49" fontId="39" fillId="12" borderId="18" xfId="0" applyNumberFormat="1" applyFont="1" applyFill="1" applyBorder="1" applyAlignment="1">
      <alignment horizontal="left" indent="1"/>
    </xf>
    <xf numFmtId="49" fontId="39" fillId="12" borderId="16" xfId="0" applyNumberFormat="1" applyFont="1" applyFill="1" applyBorder="1" applyAlignment="1">
      <alignment horizontal="left" indent="3"/>
    </xf>
    <xf numFmtId="49" fontId="39" fillId="12" borderId="18" xfId="0" applyNumberFormat="1" applyFont="1" applyFill="1" applyBorder="1" applyAlignment="1">
      <alignment horizontal="left" indent="3"/>
    </xf>
    <xf numFmtId="49" fontId="39" fillId="12" borderId="16" xfId="0" applyNumberFormat="1" applyFont="1" applyFill="1" applyBorder="1" applyAlignment="1">
      <alignment horizontal="left" indent="5"/>
    </xf>
    <xf numFmtId="49" fontId="39" fillId="12" borderId="18" xfId="0" applyNumberFormat="1" applyFont="1" applyFill="1" applyBorder="1" applyAlignment="1">
      <alignment horizontal="left" indent="5"/>
    </xf>
    <xf numFmtId="0" fontId="34" fillId="0" borderId="0" xfId="0" applyFont="1" applyAlignment="1">
      <alignment horizontal="center" vertical="top" wrapText="1"/>
    </xf>
    <xf numFmtId="0" fontId="33" fillId="0" borderId="0" xfId="0" applyFont="1" applyAlignment="1">
      <alignment horizontal="left" wrapText="1"/>
    </xf>
    <xf numFmtId="0" fontId="35" fillId="0" borderId="12" xfId="0" applyFont="1" applyBorder="1" applyAlignment="1">
      <alignment horizontal="left" wrapText="1"/>
    </xf>
    <xf numFmtId="0" fontId="35" fillId="0" borderId="13" xfId="0" applyFont="1" applyBorder="1" applyAlignment="1">
      <alignment horizontal="left" wrapText="1"/>
    </xf>
    <xf numFmtId="0" fontId="34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49" fontId="38" fillId="12" borderId="16" xfId="0" applyNumberFormat="1" applyFont="1" applyFill="1" applyBorder="1" applyAlignment="1">
      <alignment horizontal="left" vertical="top" wrapText="1"/>
    </xf>
    <xf numFmtId="49" fontId="38" fillId="12" borderId="17" xfId="0" applyNumberFormat="1" applyFont="1" applyFill="1" applyBorder="1" applyAlignment="1">
      <alignment horizontal="left" vertical="top" wrapText="1"/>
    </xf>
    <xf numFmtId="49" fontId="38" fillId="12" borderId="18" xfId="0" applyNumberFormat="1" applyFont="1" applyFill="1" applyBorder="1" applyAlignment="1">
      <alignment horizontal="left" vertical="top" wrapText="1"/>
    </xf>
    <xf numFmtId="164" fontId="75" fillId="2" borderId="0" xfId="0" applyNumberFormat="1" applyFont="1" applyFill="1"/>
    <xf numFmtId="0" fontId="76" fillId="0" borderId="0" xfId="0" applyFont="1" applyAlignment="1">
      <alignment horizontal="left" vertical="center" indent="2"/>
    </xf>
    <xf numFmtId="164" fontId="75" fillId="2" borderId="0" xfId="0" applyNumberFormat="1" applyFont="1" applyFill="1" applyAlignment="1"/>
    <xf numFmtId="0" fontId="75" fillId="2" borderId="0" xfId="0" applyFont="1" applyFill="1" applyAlignment="1">
      <alignment horizontal="left"/>
    </xf>
    <xf numFmtId="0" fontId="78" fillId="2" borderId="0" xfId="0" applyFont="1" applyFill="1" applyBorder="1" applyAlignment="1">
      <alignment horizontal="center"/>
    </xf>
    <xf numFmtId="0" fontId="46" fillId="2" borderId="0" xfId="0" applyFont="1" applyFill="1" applyBorder="1" applyAlignment="1"/>
  </cellXfs>
  <cellStyles count="102">
    <cellStyle name="20% - Accent1 2" xfId="29" xr:uid="{00000000-0005-0000-0000-000000000000}"/>
    <cellStyle name="20% - Accent2 2" xfId="33" xr:uid="{00000000-0005-0000-0000-000001000000}"/>
    <cellStyle name="20% - Accent3 2" xfId="37" xr:uid="{00000000-0005-0000-0000-000002000000}"/>
    <cellStyle name="20% - Accent4 2" xfId="41" xr:uid="{00000000-0005-0000-0000-000003000000}"/>
    <cellStyle name="20% - Accent5 2" xfId="45" xr:uid="{00000000-0005-0000-0000-000004000000}"/>
    <cellStyle name="20% - Accent6 2" xfId="49" xr:uid="{00000000-0005-0000-0000-000005000000}"/>
    <cellStyle name="40% - Accent1 2" xfId="30" xr:uid="{00000000-0005-0000-0000-000006000000}"/>
    <cellStyle name="40% - Accent2 2" xfId="34" xr:uid="{00000000-0005-0000-0000-000007000000}"/>
    <cellStyle name="40% - Accent3 2" xfId="38" xr:uid="{00000000-0005-0000-0000-000008000000}"/>
    <cellStyle name="40% - Accent4 2" xfId="42" xr:uid="{00000000-0005-0000-0000-000009000000}"/>
    <cellStyle name="40% - Accent5 2" xfId="46" xr:uid="{00000000-0005-0000-0000-00000A000000}"/>
    <cellStyle name="40% - Accent6 2" xfId="50" xr:uid="{00000000-0005-0000-0000-00000B000000}"/>
    <cellStyle name="60% - Accent1 2" xfId="31" xr:uid="{00000000-0005-0000-0000-00000C000000}"/>
    <cellStyle name="60% - Accent2 2" xfId="35" xr:uid="{00000000-0005-0000-0000-00000D000000}"/>
    <cellStyle name="60% - Accent3 2" xfId="39" xr:uid="{00000000-0005-0000-0000-00000E000000}"/>
    <cellStyle name="60% - Accent4 2" xfId="43" xr:uid="{00000000-0005-0000-0000-00000F000000}"/>
    <cellStyle name="60% - Accent5 2" xfId="47" xr:uid="{00000000-0005-0000-0000-000010000000}"/>
    <cellStyle name="60% - Accent6 2" xfId="51" xr:uid="{00000000-0005-0000-0000-000011000000}"/>
    <cellStyle name="Accent1 2" xfId="28" xr:uid="{00000000-0005-0000-0000-000012000000}"/>
    <cellStyle name="Accent2 2" xfId="32" xr:uid="{00000000-0005-0000-0000-000013000000}"/>
    <cellStyle name="Accent3 2" xfId="36" xr:uid="{00000000-0005-0000-0000-000014000000}"/>
    <cellStyle name="Accent4 2" xfId="40" xr:uid="{00000000-0005-0000-0000-000015000000}"/>
    <cellStyle name="Accent5 2" xfId="44" xr:uid="{00000000-0005-0000-0000-000016000000}"/>
    <cellStyle name="Accent6 2" xfId="48" xr:uid="{00000000-0005-0000-0000-000017000000}"/>
    <cellStyle name="Bad 2" xfId="17" xr:uid="{00000000-0005-0000-0000-000018000000}"/>
    <cellStyle name="Calculation 2" xfId="21" xr:uid="{00000000-0005-0000-0000-000019000000}"/>
    <cellStyle name="Check Cell 2" xfId="59" xr:uid="{00000000-0005-0000-0000-00001A000000}"/>
    <cellStyle name="Check Cell 3" xfId="23" xr:uid="{00000000-0005-0000-0000-00001B000000}"/>
    <cellStyle name="Comma 2" xfId="60" xr:uid="{00000000-0005-0000-0000-00001D000000}"/>
    <cellStyle name="Comma 3" xfId="66" xr:uid="{00000000-0005-0000-0000-00001E000000}"/>
    <cellStyle name="Comma 4" xfId="69" xr:uid="{00000000-0005-0000-0000-00001F000000}"/>
    <cellStyle name="Comma 5" xfId="75" xr:uid="{00000000-0005-0000-0000-000020000000}"/>
    <cellStyle name="Comma 6" xfId="77" xr:uid="{00000000-0005-0000-0000-000021000000}"/>
    <cellStyle name="Comma 6 2" xfId="80" xr:uid="{00000000-0005-0000-0000-000022000000}"/>
    <cellStyle name="Comma 6 2 2" xfId="91" xr:uid="{00000000-0005-0000-0000-000023000000}"/>
    <cellStyle name="Comma 6 3" xfId="88" xr:uid="{00000000-0005-0000-0000-000024000000}"/>
    <cellStyle name="Explanatory Text 2" xfId="26" xr:uid="{00000000-0005-0000-0000-000025000000}"/>
    <cellStyle name="Followed Hyperlink" xfId="53" builtinId="9" customBuiltin="1"/>
    <cellStyle name="Good 2" xfId="16" xr:uid="{00000000-0005-0000-0000-000027000000}"/>
    <cellStyle name="Heading 1 2" xfId="12" xr:uid="{00000000-0005-0000-0000-000028000000}"/>
    <cellStyle name="Heading 2 2" xfId="13" xr:uid="{00000000-0005-0000-0000-000029000000}"/>
    <cellStyle name="Heading 3 2" xfId="14" xr:uid="{00000000-0005-0000-0000-00002A000000}"/>
    <cellStyle name="Heading 4 2" xfId="15" xr:uid="{00000000-0005-0000-0000-00002B000000}"/>
    <cellStyle name="Hyperlink" xfId="52" builtinId="8" customBuiltin="1"/>
    <cellStyle name="Hyperlink 2" xfId="101" xr:uid="{00000000-0005-0000-0000-00002D000000}"/>
    <cellStyle name="Input 2" xfId="19" xr:uid="{00000000-0005-0000-0000-00002E000000}"/>
    <cellStyle name="Linked Cell 2" xfId="22" xr:uid="{00000000-0005-0000-0000-00002F000000}"/>
    <cellStyle name="Neutral 2" xfId="18" xr:uid="{00000000-0005-0000-0000-000030000000}"/>
    <cellStyle name="Normal" xfId="0" builtinId="0"/>
    <cellStyle name="Normal 10" xfId="68" xr:uid="{00000000-0005-0000-0000-000032000000}"/>
    <cellStyle name="Normal 11" xfId="73" xr:uid="{00000000-0005-0000-0000-000033000000}"/>
    <cellStyle name="Normal 12" xfId="72" xr:uid="{00000000-0005-0000-0000-000034000000}"/>
    <cellStyle name="Normal 12 2" xfId="81" xr:uid="{00000000-0005-0000-0000-000035000000}"/>
    <cellStyle name="Normal 12 2 2" xfId="92" xr:uid="{00000000-0005-0000-0000-000036000000}"/>
    <cellStyle name="Normal 12 3" xfId="87" xr:uid="{00000000-0005-0000-0000-000037000000}"/>
    <cellStyle name="Normal 13" xfId="78" xr:uid="{00000000-0005-0000-0000-000038000000}"/>
    <cellStyle name="Normal 13 2" xfId="89" xr:uid="{00000000-0005-0000-0000-000039000000}"/>
    <cellStyle name="Normal 14" xfId="79" xr:uid="{00000000-0005-0000-0000-00003A000000}"/>
    <cellStyle name="Normal 14 2" xfId="90" xr:uid="{00000000-0005-0000-0000-00003B000000}"/>
    <cellStyle name="Normal 15" xfId="96" xr:uid="{00000000-0005-0000-0000-00003C000000}"/>
    <cellStyle name="Normal 16" xfId="97" xr:uid="{00000000-0005-0000-0000-00003D000000}"/>
    <cellStyle name="Normal 17" xfId="98" xr:uid="{00000000-0005-0000-0000-00003E000000}"/>
    <cellStyle name="Normal 18" xfId="99" xr:uid="{00000000-0005-0000-0000-00003F000000}"/>
    <cellStyle name="Normal 19" xfId="100" xr:uid="{00000000-0005-0000-0000-000040000000}"/>
    <cellStyle name="Normal 2" xfId="1" xr:uid="{00000000-0005-0000-0000-000041000000}"/>
    <cellStyle name="Normal 2 2" xfId="6" xr:uid="{00000000-0005-0000-0000-000042000000}"/>
    <cellStyle name="Normal 2 3" xfId="55" xr:uid="{00000000-0005-0000-0000-000043000000}"/>
    <cellStyle name="Normal 2 4" xfId="62" xr:uid="{00000000-0005-0000-0000-000044000000}"/>
    <cellStyle name="Normal 2 5" xfId="70" xr:uid="{00000000-0005-0000-0000-000045000000}"/>
    <cellStyle name="Normal 2 5 2" xfId="82" xr:uid="{00000000-0005-0000-0000-000046000000}"/>
    <cellStyle name="Normal 2 5 2 2" xfId="93" xr:uid="{00000000-0005-0000-0000-000047000000}"/>
    <cellStyle name="Normal 2 5 3" xfId="86" xr:uid="{00000000-0005-0000-0000-000048000000}"/>
    <cellStyle name="Normal 2 6" xfId="74" xr:uid="{00000000-0005-0000-0000-000049000000}"/>
    <cellStyle name="Normal 22" xfId="57" xr:uid="{00000000-0005-0000-0000-00004A000000}"/>
    <cellStyle name="Normal 3" xfId="2" xr:uid="{00000000-0005-0000-0000-00004B000000}"/>
    <cellStyle name="Normal 3 2" xfId="7" xr:uid="{00000000-0005-0000-0000-00004C000000}"/>
    <cellStyle name="Normal 3 3" xfId="58" xr:uid="{00000000-0005-0000-0000-00004D000000}"/>
    <cellStyle name="Normal 3 4" xfId="63" xr:uid="{00000000-0005-0000-0000-00004E000000}"/>
    <cellStyle name="Normal 4" xfId="3" xr:uid="{00000000-0005-0000-0000-00004F000000}"/>
    <cellStyle name="Normal 4 2" xfId="8" xr:uid="{00000000-0005-0000-0000-000050000000}"/>
    <cellStyle name="Normal 4 2 2" xfId="56" xr:uid="{00000000-0005-0000-0000-000051000000}"/>
    <cellStyle name="Normal 4 2 3" xfId="65" xr:uid="{00000000-0005-0000-0000-000052000000}"/>
    <cellStyle name="Normal 4 3" xfId="54" xr:uid="{00000000-0005-0000-0000-000053000000}"/>
    <cellStyle name="Normal 4 4" xfId="64" xr:uid="{00000000-0005-0000-0000-000054000000}"/>
    <cellStyle name="Normal 5" xfId="4" xr:uid="{00000000-0005-0000-0000-000055000000}"/>
    <cellStyle name="Normal 5 2" xfId="9" xr:uid="{00000000-0005-0000-0000-000056000000}"/>
    <cellStyle name="Normal 6" xfId="5" xr:uid="{00000000-0005-0000-0000-000057000000}"/>
    <cellStyle name="Normal 7" xfId="11" xr:uid="{00000000-0005-0000-0000-000058000000}"/>
    <cellStyle name="Normal 8" xfId="61" xr:uid="{00000000-0005-0000-0000-000059000000}"/>
    <cellStyle name="Normal 9" xfId="67" xr:uid="{00000000-0005-0000-0000-00005A000000}"/>
    <cellStyle name="Normal 9 2" xfId="83" xr:uid="{00000000-0005-0000-0000-00005B000000}"/>
    <cellStyle name="Normal 9 2 2" xfId="94" xr:uid="{00000000-0005-0000-0000-00005C000000}"/>
    <cellStyle name="Normal 9 3" xfId="84" xr:uid="{00000000-0005-0000-0000-00005D000000}"/>
    <cellStyle name="Normal 9 3 2" xfId="95" xr:uid="{00000000-0005-0000-0000-00005E000000}"/>
    <cellStyle name="Normal 9 4" xfId="85" xr:uid="{00000000-0005-0000-0000-00005F000000}"/>
    <cellStyle name="Note 2" xfId="25" xr:uid="{00000000-0005-0000-0000-000060000000}"/>
    <cellStyle name="Output 2" xfId="20" xr:uid="{00000000-0005-0000-0000-000061000000}"/>
    <cellStyle name="Percent 2" xfId="71" xr:uid="{00000000-0005-0000-0000-000063000000}"/>
    <cellStyle name="Percent 3" xfId="76" xr:uid="{00000000-0005-0000-0000-000064000000}"/>
    <cellStyle name="Title" xfId="10" builtinId="15" customBuiltin="1"/>
    <cellStyle name="Total 2" xfId="27" xr:uid="{00000000-0005-0000-0000-000066000000}"/>
    <cellStyle name="Warning Text 2" xfId="24" xr:uid="{00000000-0005-0000-0000-000067000000}"/>
  </cellStyles>
  <dxfs count="1">
    <dxf>
      <fill>
        <patternFill>
          <bgColor theme="0"/>
        </patternFill>
      </fill>
    </dxf>
  </dxfs>
  <tableStyles count="0" defaultTableStyle="TableStyleMedium2"/>
  <colors>
    <mruColors>
      <color rgb="FFCCFFFF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2</xdr:row>
      <xdr:rowOff>133350</xdr:rowOff>
    </xdr:to>
    <xdr:pic>
      <xdr:nvPicPr>
        <xdr:cNvPr id="3" name="Picture 1" descr="Logo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2</xdr:row>
      <xdr:rowOff>133350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2</xdr:row>
      <xdr:rowOff>133350</xdr:rowOff>
    </xdr:to>
    <xdr:pic>
      <xdr:nvPicPr>
        <xdr:cNvPr id="6" name="Picture 1" descr="Log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4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published="0" codeName="Sheet12">
    <pageSetUpPr fitToPage="1"/>
  </sheetPr>
  <dimension ref="A1:N31"/>
  <sheetViews>
    <sheetView showGridLines="0" zoomScale="90" zoomScaleNormal="90" zoomScaleSheetLayoutView="25" zoomScalePageLayoutView="70" workbookViewId="0">
      <selection activeCell="A28" sqref="A28"/>
    </sheetView>
  </sheetViews>
  <sheetFormatPr defaultColWidth="8.85546875" defaultRowHeight="15" x14ac:dyDescent="0.25"/>
  <cols>
    <col min="1" max="1" width="60.42578125" bestFit="1" customWidth="1"/>
    <col min="2" max="2" width="18.42578125" bestFit="1" customWidth="1"/>
    <col min="3" max="3" width="12" customWidth="1"/>
    <col min="4" max="4" width="20.85546875" bestFit="1" customWidth="1"/>
    <col min="5" max="5" width="10" bestFit="1" customWidth="1"/>
  </cols>
  <sheetData>
    <row r="1" spans="1:5" x14ac:dyDescent="0.25">
      <c r="A1" s="586" t="s">
        <v>353</v>
      </c>
      <c r="B1" s="2"/>
      <c r="C1" s="2"/>
      <c r="D1" s="2"/>
      <c r="E1" s="2"/>
    </row>
    <row r="2" spans="1:5" x14ac:dyDescent="0.25">
      <c r="A2" s="1"/>
      <c r="B2" s="2"/>
      <c r="C2" s="2"/>
      <c r="D2" s="2"/>
      <c r="E2" s="2"/>
    </row>
    <row r="3" spans="1:5" x14ac:dyDescent="0.25">
      <c r="A3" s="545" t="s">
        <v>0</v>
      </c>
      <c r="B3" s="545"/>
      <c r="C3" s="545"/>
      <c r="D3" s="545"/>
      <c r="E3" s="545"/>
    </row>
    <row r="4" spans="1:5" x14ac:dyDescent="0.25">
      <c r="A4" s="189" t="s">
        <v>2</v>
      </c>
      <c r="B4" s="386" t="s">
        <v>329</v>
      </c>
      <c r="C4" s="386" t="s">
        <v>332</v>
      </c>
      <c r="D4" s="386" t="s">
        <v>332</v>
      </c>
      <c r="E4" s="386" t="s">
        <v>335</v>
      </c>
    </row>
    <row r="5" spans="1:5" ht="15" customHeight="1" x14ac:dyDescent="0.25">
      <c r="A5" s="173" t="s">
        <v>2</v>
      </c>
      <c r="B5" s="387" t="s">
        <v>295</v>
      </c>
      <c r="C5" s="387" t="s">
        <v>296</v>
      </c>
      <c r="D5" s="387" t="s">
        <v>297</v>
      </c>
      <c r="E5" s="387" t="s">
        <v>296</v>
      </c>
    </row>
    <row r="6" spans="1:5" x14ac:dyDescent="0.25">
      <c r="A6" s="269" t="s">
        <v>9</v>
      </c>
      <c r="B6" s="256" t="s">
        <v>2</v>
      </c>
      <c r="C6" s="256" t="s">
        <v>2</v>
      </c>
      <c r="D6" s="256" t="s">
        <v>2</v>
      </c>
      <c r="E6" s="256" t="s">
        <v>2</v>
      </c>
    </row>
    <row r="7" spans="1:5" ht="17.100000000000001" customHeight="1" x14ac:dyDescent="0.25">
      <c r="A7" s="269" t="s">
        <v>10</v>
      </c>
      <c r="B7" s="256" t="s">
        <v>2</v>
      </c>
      <c r="C7" s="256" t="s">
        <v>2</v>
      </c>
      <c r="D7" s="256" t="s">
        <v>2</v>
      </c>
      <c r="E7" s="256" t="s">
        <v>2</v>
      </c>
    </row>
    <row r="8" spans="1:5" x14ac:dyDescent="0.25">
      <c r="A8" s="270" t="s">
        <v>11</v>
      </c>
      <c r="B8" s="492">
        <v>378.37376218999998</v>
      </c>
      <c r="C8" s="492">
        <v>432.13885449999998</v>
      </c>
      <c r="D8" s="492">
        <v>446.77635350000003</v>
      </c>
      <c r="E8" s="492">
        <v>471.86789769000001</v>
      </c>
    </row>
    <row r="9" spans="1:5" x14ac:dyDescent="0.25">
      <c r="A9" s="270" t="s">
        <v>12</v>
      </c>
      <c r="B9" s="492">
        <v>140.41938876</v>
      </c>
      <c r="C9" s="492">
        <v>166.00878700000001</v>
      </c>
      <c r="D9" s="492">
        <v>168.68508700000001</v>
      </c>
      <c r="E9" s="492">
        <v>177.77518699999999</v>
      </c>
    </row>
    <row r="10" spans="1:5" x14ac:dyDescent="0.25">
      <c r="A10" s="270" t="s">
        <v>15</v>
      </c>
      <c r="B10" s="492">
        <v>24.678265830000001</v>
      </c>
      <c r="C10" s="492">
        <v>17.555</v>
      </c>
      <c r="D10" s="492">
        <v>19.387</v>
      </c>
      <c r="E10" s="492">
        <v>17.011199999999999</v>
      </c>
    </row>
    <row r="11" spans="1:5" ht="15" customHeight="1" x14ac:dyDescent="0.25">
      <c r="A11" s="295" t="s">
        <v>17</v>
      </c>
      <c r="B11" s="499">
        <v>-1.75611132</v>
      </c>
      <c r="C11" s="499">
        <v>0</v>
      </c>
      <c r="D11" s="499">
        <v>0</v>
      </c>
      <c r="E11" s="499">
        <v>0</v>
      </c>
    </row>
    <row r="12" spans="1:5" x14ac:dyDescent="0.25">
      <c r="A12" s="271" t="s">
        <v>18</v>
      </c>
      <c r="B12" s="493">
        <v>541.71530545999997</v>
      </c>
      <c r="C12" s="493">
        <v>615.70264149999991</v>
      </c>
      <c r="D12" s="493">
        <v>634.84844049999992</v>
      </c>
      <c r="E12" s="493">
        <v>666.65428469000005</v>
      </c>
    </row>
    <row r="13" spans="1:5" x14ac:dyDescent="0.25">
      <c r="A13" s="273" t="s">
        <v>19</v>
      </c>
      <c r="B13" s="492" t="s">
        <v>2</v>
      </c>
      <c r="C13" s="492" t="s">
        <v>2</v>
      </c>
      <c r="D13" s="492" t="s">
        <v>2</v>
      </c>
      <c r="E13" s="492" t="s">
        <v>2</v>
      </c>
    </row>
    <row r="14" spans="1:5" x14ac:dyDescent="0.25">
      <c r="A14" s="270" t="s">
        <v>20</v>
      </c>
      <c r="B14" s="492">
        <v>308.74000574000002</v>
      </c>
      <c r="C14" s="492">
        <v>347.39766800000001</v>
      </c>
      <c r="D14" s="492">
        <v>354.01344799999998</v>
      </c>
      <c r="E14" s="492">
        <v>383.55113699999998</v>
      </c>
    </row>
    <row r="15" spans="1:5" ht="15.75" x14ac:dyDescent="0.25">
      <c r="A15" s="308" t="s">
        <v>346</v>
      </c>
      <c r="B15" s="492">
        <v>46.609920770000002</v>
      </c>
      <c r="C15" s="492">
        <v>48.701962999999999</v>
      </c>
      <c r="D15" s="492">
        <v>48.776848999999999</v>
      </c>
      <c r="E15" s="492">
        <v>59.342545999999999</v>
      </c>
    </row>
    <row r="16" spans="1:5" ht="15.75" x14ac:dyDescent="0.25">
      <c r="A16" s="521" t="s">
        <v>352</v>
      </c>
      <c r="B16" s="492">
        <v>6.0510827100000002</v>
      </c>
      <c r="C16" s="492">
        <v>5.6162999999999998</v>
      </c>
      <c r="D16" s="492">
        <v>5.6162999999999998</v>
      </c>
      <c r="E16" s="492">
        <v>8.5647000000000002</v>
      </c>
    </row>
    <row r="17" spans="1:5" x14ac:dyDescent="0.25">
      <c r="A17" s="270" t="s">
        <v>23</v>
      </c>
      <c r="B17" s="492">
        <v>5.8828942199999998</v>
      </c>
      <c r="C17" s="492">
        <v>2.5653000000000001</v>
      </c>
      <c r="D17" s="492">
        <v>2.7210999999999999</v>
      </c>
      <c r="E17" s="492">
        <v>2.8439999999999999</v>
      </c>
    </row>
    <row r="18" spans="1:5" x14ac:dyDescent="0.25">
      <c r="A18" s="270" t="s">
        <v>24</v>
      </c>
      <c r="B18" s="492">
        <v>39.052799999999998</v>
      </c>
      <c r="C18" s="492">
        <v>45.390250000000002</v>
      </c>
      <c r="D18" s="492">
        <v>45.390250000000002</v>
      </c>
      <c r="E18" s="492">
        <v>46.362200000000001</v>
      </c>
    </row>
    <row r="19" spans="1:5" ht="15.75" x14ac:dyDescent="0.25">
      <c r="A19" s="308" t="s">
        <v>347</v>
      </c>
      <c r="B19" s="492">
        <v>130.94913394</v>
      </c>
      <c r="C19" s="492">
        <v>166.08156049999999</v>
      </c>
      <c r="D19" s="492">
        <v>178.38089350000001</v>
      </c>
      <c r="E19" s="492">
        <v>165.98970169</v>
      </c>
    </row>
    <row r="20" spans="1:5" x14ac:dyDescent="0.25">
      <c r="A20" s="274" t="s">
        <v>26</v>
      </c>
      <c r="B20" s="494">
        <v>537.28583738000009</v>
      </c>
      <c r="C20" s="494">
        <v>615.75304149999999</v>
      </c>
      <c r="D20" s="494">
        <v>634.89884050000001</v>
      </c>
      <c r="E20" s="494">
        <v>666.65428468999994</v>
      </c>
    </row>
    <row r="21" spans="1:5" ht="15.75" thickBot="1" x14ac:dyDescent="0.3">
      <c r="A21" s="276" t="s">
        <v>27</v>
      </c>
      <c r="B21" s="495">
        <v>4.4294680799998787</v>
      </c>
      <c r="C21" s="495">
        <v>-5.0400000000081491E-2</v>
      </c>
      <c r="D21" s="495">
        <v>-5.0400000000081491E-2</v>
      </c>
      <c r="E21" s="495">
        <v>0</v>
      </c>
    </row>
    <row r="22" spans="1:5" ht="15" customHeight="1" x14ac:dyDescent="0.25">
      <c r="A22" s="273" t="s">
        <v>28</v>
      </c>
      <c r="B22" s="496" t="s">
        <v>2</v>
      </c>
      <c r="C22" s="496" t="s">
        <v>2</v>
      </c>
      <c r="D22" s="496" t="s">
        <v>2</v>
      </c>
      <c r="E22" s="496" t="s">
        <v>2</v>
      </c>
    </row>
    <row r="23" spans="1:5" ht="15" customHeight="1" x14ac:dyDescent="0.25">
      <c r="A23" s="274" t="s">
        <v>33</v>
      </c>
      <c r="B23" s="494">
        <v>-0.27689129000000001</v>
      </c>
      <c r="C23" s="494">
        <v>0</v>
      </c>
      <c r="D23" s="494">
        <v>0</v>
      </c>
      <c r="E23" s="494">
        <v>0</v>
      </c>
    </row>
    <row r="24" spans="1:5" x14ac:dyDescent="0.25">
      <c r="A24" s="274" t="s">
        <v>34</v>
      </c>
      <c r="B24" s="494">
        <v>4.1525767899998787</v>
      </c>
      <c r="C24" s="494">
        <v>-5.0400000000081491E-2</v>
      </c>
      <c r="D24" s="494">
        <v>-5.0400000000081491E-2</v>
      </c>
      <c r="E24" s="494">
        <v>0</v>
      </c>
    </row>
    <row r="25" spans="1:5" ht="15" customHeight="1" x14ac:dyDescent="0.25">
      <c r="A25" s="309" t="s">
        <v>328</v>
      </c>
      <c r="B25" s="492">
        <v>63.369130859999999</v>
      </c>
      <c r="C25" s="492">
        <v>0</v>
      </c>
      <c r="D25" s="492">
        <v>0</v>
      </c>
      <c r="E25" s="492">
        <v>0</v>
      </c>
    </row>
    <row r="26" spans="1:5" ht="15" customHeight="1" x14ac:dyDescent="0.25">
      <c r="A26" s="282" t="s">
        <v>40</v>
      </c>
      <c r="B26" s="494">
        <v>63.369130859999999</v>
      </c>
      <c r="C26" s="494">
        <v>0</v>
      </c>
      <c r="D26" s="494">
        <v>0</v>
      </c>
      <c r="E26" s="494">
        <v>0</v>
      </c>
    </row>
    <row r="27" spans="1:5" ht="15.75" thickBot="1" x14ac:dyDescent="0.3">
      <c r="A27" s="283" t="s">
        <v>41</v>
      </c>
      <c r="B27" s="497">
        <v>67.521707649999883</v>
      </c>
      <c r="C27" s="497">
        <v>-5.0400000000081491E-2</v>
      </c>
      <c r="D27" s="497">
        <v>-5.0400000000081491E-2</v>
      </c>
      <c r="E27" s="497">
        <v>0</v>
      </c>
    </row>
    <row r="28" spans="1:5" x14ac:dyDescent="0.25">
      <c r="A28" s="268" t="s">
        <v>357</v>
      </c>
      <c r="B28" s="37"/>
      <c r="C28" s="37"/>
      <c r="D28" s="37"/>
      <c r="E28" s="37"/>
    </row>
    <row r="30" spans="1:5" x14ac:dyDescent="0.25">
      <c r="A30" s="587" t="s">
        <v>354</v>
      </c>
    </row>
    <row r="31" spans="1:5" x14ac:dyDescent="0.25">
      <c r="A31" s="587" t="s">
        <v>355</v>
      </c>
    </row>
  </sheetData>
  <customSheetViews>
    <customSheetView guid="{F6B49FAF-203A-426E-B1C9-32AE11D2EFF1}" showGridLines="0" fitToPage="1" hiddenRows="1" hiddenColumns="1" topLeftCell="C1">
      <selection activeCell="H50" sqref="H50"/>
      <pageMargins left="0.7" right="0.7" top="0.75" bottom="0.75" header="0.3" footer="0.3"/>
      <pageSetup paperSize="8" scale="63" fitToHeight="0" orientation="landscape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 showGridLines="0" fitToPage="1" hiddenRows="1" hiddenColumns="1" topLeftCell="B1">
      <selection activeCell="H50" sqref="H50"/>
      <pageMargins left="0.7" right="0.7" top="0.75" bottom="0.75" header="0.3" footer="0.3"/>
      <pageSetup paperSize="8" scale="63" fitToHeight="0" orientation="landscape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1E22793F-7D54-4538-BCC1-F3E3EFE1C9A8}" showGridLines="0" fitToPage="1" hiddenRows="1" hiddenColumns="1" topLeftCell="C1">
      <selection activeCell="H50" sqref="H50"/>
      <pageMargins left="0.7" right="0.7" top="0.75" bottom="0.75" header="0.3" footer="0.3"/>
      <pageSetup paperSize="8" scale="63" fitToHeight="0" orientation="landscape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1">
    <mergeCell ref="A3:E3"/>
  </mergeCells>
  <phoneticPr fontId="31" type="noConversion"/>
  <pageMargins left="0.25" right="0.25" top="0.75" bottom="0.75" header="0.3" footer="0.3"/>
  <pageSetup paperSize="8" scale="61" fitToHeight="0" orientation="landscape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published="0" codeName="Sheet22">
    <pageSetUpPr fitToPage="1"/>
  </sheetPr>
  <dimension ref="A1:S269"/>
  <sheetViews>
    <sheetView showGridLines="0" topLeftCell="A86" zoomScale="55" zoomScaleNormal="55" zoomScaleSheetLayoutView="25" zoomScalePageLayoutView="55" workbookViewId="0">
      <selection activeCell="A156" sqref="A156"/>
    </sheetView>
  </sheetViews>
  <sheetFormatPr defaultColWidth="8.85546875" defaultRowHeight="15" outlineLevelCol="1" x14ac:dyDescent="0.25"/>
  <cols>
    <col min="1" max="1" width="64.140625" style="54" customWidth="1" outlineLevel="1"/>
    <col min="2" max="2" width="60.42578125" bestFit="1" customWidth="1"/>
    <col min="3" max="3" width="18.42578125" bestFit="1" customWidth="1"/>
    <col min="4" max="4" width="10" bestFit="1" customWidth="1"/>
    <col min="5" max="5" width="10.28515625" bestFit="1" customWidth="1"/>
    <col min="6" max="6" width="10" bestFit="1" customWidth="1"/>
    <col min="7" max="7" width="10.140625" customWidth="1"/>
    <col min="8" max="8" width="9.140625" customWidth="1"/>
    <col min="9" max="9" width="9" customWidth="1"/>
    <col min="10" max="10" width="8.42578125" customWidth="1"/>
    <col min="11" max="11" width="10.7109375" customWidth="1"/>
    <col min="13" max="13" width="11.7109375" bestFit="1" customWidth="1"/>
    <col min="14" max="14" width="8.42578125" customWidth="1"/>
  </cols>
  <sheetData>
    <row r="1" spans="1:17" x14ac:dyDescent="0.25">
      <c r="A1" s="150" t="s">
        <v>255</v>
      </c>
      <c r="B1" s="3"/>
      <c r="C1" s="3"/>
      <c r="D1" s="3"/>
      <c r="E1" s="3"/>
      <c r="F1" s="3"/>
      <c r="G1" s="3"/>
    </row>
    <row r="2" spans="1:17" x14ac:dyDescent="0.25">
      <c r="A2" s="147" t="s">
        <v>241</v>
      </c>
      <c r="B2" s="1" t="s">
        <v>247</v>
      </c>
      <c r="C2" s="2"/>
      <c r="D2" s="2"/>
      <c r="E2" s="2"/>
      <c r="F2" s="2"/>
      <c r="G2" s="3"/>
      <c r="H2" s="4"/>
      <c r="I2" s="4"/>
      <c r="J2" s="4"/>
      <c r="K2" s="4"/>
      <c r="L2" s="5"/>
      <c r="M2" s="5"/>
      <c r="N2" s="6"/>
      <c r="O2" s="5"/>
    </row>
    <row r="3" spans="1:17" x14ac:dyDescent="0.25">
      <c r="A3" s="150" t="s">
        <v>253</v>
      </c>
      <c r="B3" s="1"/>
      <c r="C3" s="2"/>
      <c r="D3" s="2"/>
      <c r="E3" s="2"/>
      <c r="F3" s="2"/>
      <c r="G3" s="3"/>
      <c r="H3" s="4"/>
      <c r="I3" s="4"/>
      <c r="J3" s="4"/>
      <c r="K3" s="4"/>
      <c r="L3" s="5"/>
      <c r="M3" s="5"/>
      <c r="N3" s="6"/>
      <c r="O3" s="5"/>
    </row>
    <row r="4" spans="1:17" x14ac:dyDescent="0.25">
      <c r="A4" s="160" t="e">
        <f>VLOOKUP($A$2,#REF!,2,0)</f>
        <v>#REF!</v>
      </c>
      <c r="B4" s="2"/>
      <c r="C4" s="2"/>
      <c r="D4" s="2"/>
      <c r="E4" s="2"/>
      <c r="F4" s="2"/>
      <c r="G4" s="3"/>
      <c r="H4" s="4"/>
      <c r="I4" s="4"/>
      <c r="J4" s="4"/>
      <c r="K4" s="4"/>
      <c r="L4" s="4"/>
      <c r="M4" s="7" t="s">
        <v>104</v>
      </c>
      <c r="N4" s="8"/>
      <c r="O4" s="4"/>
    </row>
    <row r="5" spans="1:17" ht="14.45" customHeight="1" x14ac:dyDescent="0.25">
      <c r="B5" s="542" t="s">
        <v>105</v>
      </c>
      <c r="C5" s="542"/>
      <c r="D5" s="542"/>
      <c r="E5" s="542"/>
      <c r="F5" s="542"/>
      <c r="G5" s="3"/>
      <c r="H5" s="543" t="s">
        <v>106</v>
      </c>
      <c r="I5" s="543"/>
      <c r="J5" s="543"/>
      <c r="K5" s="543"/>
      <c r="L5" s="4"/>
      <c r="M5" s="7" t="s">
        <v>246</v>
      </c>
      <c r="N5" s="8"/>
      <c r="O5" s="9" t="s">
        <v>107</v>
      </c>
    </row>
    <row r="6" spans="1:17" x14ac:dyDescent="0.25">
      <c r="B6" s="545" t="s">
        <v>0</v>
      </c>
      <c r="C6" s="545"/>
      <c r="D6" s="545"/>
      <c r="E6" s="545"/>
      <c r="F6" s="545"/>
      <c r="G6" s="3"/>
      <c r="H6" s="544"/>
      <c r="I6" s="544"/>
      <c r="J6" s="544"/>
      <c r="K6" s="544"/>
      <c r="L6" s="4"/>
      <c r="M6" s="7"/>
      <c r="N6" s="10"/>
      <c r="O6" s="9" t="s">
        <v>1</v>
      </c>
    </row>
    <row r="7" spans="1:17" x14ac:dyDescent="0.25">
      <c r="B7" s="189" t="s">
        <v>2</v>
      </c>
      <c r="C7" s="196" t="s">
        <v>3</v>
      </c>
      <c r="D7" s="196" t="s">
        <v>4</v>
      </c>
      <c r="E7" s="196" t="s">
        <v>4</v>
      </c>
      <c r="F7" s="196" t="s">
        <v>5</v>
      </c>
      <c r="G7" s="3"/>
      <c r="H7" s="59" t="s">
        <v>3</v>
      </c>
      <c r="I7" s="59" t="s">
        <v>4</v>
      </c>
      <c r="J7" s="59" t="s">
        <v>4</v>
      </c>
      <c r="K7" s="59" t="s">
        <v>5</v>
      </c>
      <c r="L7" s="4"/>
      <c r="M7" s="86" t="s">
        <v>4</v>
      </c>
      <c r="N7" s="12"/>
      <c r="O7" s="88" t="s">
        <v>4</v>
      </c>
    </row>
    <row r="8" spans="1:17" x14ac:dyDescent="0.25">
      <c r="B8" s="173" t="s">
        <v>2</v>
      </c>
      <c r="C8" s="174" t="s">
        <v>6</v>
      </c>
      <c r="D8" s="174" t="s">
        <v>7</v>
      </c>
      <c r="E8" s="174" t="s">
        <v>8</v>
      </c>
      <c r="F8" s="174" t="s">
        <v>7</v>
      </c>
      <c r="G8" s="3"/>
      <c r="H8" s="146" t="s">
        <v>6</v>
      </c>
      <c r="I8" s="146" t="s">
        <v>7</v>
      </c>
      <c r="J8" s="146" t="s">
        <v>8</v>
      </c>
      <c r="K8" s="146" t="s">
        <v>7</v>
      </c>
      <c r="L8" s="4"/>
      <c r="M8" s="89" t="s">
        <v>7</v>
      </c>
      <c r="N8" s="15"/>
      <c r="O8" s="90" t="s">
        <v>7</v>
      </c>
    </row>
    <row r="9" spans="1:17" x14ac:dyDescent="0.25">
      <c r="B9" s="197" t="s">
        <v>9</v>
      </c>
      <c r="C9" s="198" t="s">
        <v>2</v>
      </c>
      <c r="D9" s="198" t="s">
        <v>2</v>
      </c>
      <c r="E9" s="198" t="s">
        <v>2</v>
      </c>
      <c r="F9" s="198" t="s">
        <v>2</v>
      </c>
      <c r="G9" s="3"/>
      <c r="H9" s="17"/>
      <c r="I9" s="17"/>
      <c r="J9" s="17"/>
      <c r="K9" s="17"/>
      <c r="L9" s="4"/>
      <c r="M9" s="18"/>
      <c r="N9" s="15"/>
      <c r="O9" s="19"/>
    </row>
    <row r="10" spans="1:17" ht="17.100000000000001" customHeight="1" x14ac:dyDescent="0.25">
      <c r="B10" s="197" t="s">
        <v>10</v>
      </c>
      <c r="C10" s="198" t="s">
        <v>2</v>
      </c>
      <c r="D10" s="198" t="s">
        <v>2</v>
      </c>
      <c r="E10" s="198" t="s">
        <v>2</v>
      </c>
      <c r="F10" s="198" t="s">
        <v>2</v>
      </c>
      <c r="G10" s="3"/>
      <c r="H10" s="17"/>
      <c r="I10" s="17"/>
      <c r="J10" s="17"/>
      <c r="K10" s="17"/>
      <c r="L10" s="4"/>
      <c r="M10" s="18"/>
      <c r="N10" s="15"/>
      <c r="O10" s="19"/>
    </row>
    <row r="11" spans="1:17" x14ac:dyDescent="0.25">
      <c r="A11" s="54" t="s">
        <v>44</v>
      </c>
      <c r="B11" s="177" t="s">
        <v>11</v>
      </c>
      <c r="C11" s="178" t="e">
        <f>-VLOOKUP($A11,#REF!,MATCH($A$2,#REF!,0),0)</f>
        <v>#REF!</v>
      </c>
      <c r="D11" s="178" t="e">
        <f>-VLOOKUP($A11,#REF!,MATCH($A$2,#REF!,0)+1,0)</f>
        <v>#REF!</v>
      </c>
      <c r="E11" s="178" t="e">
        <f>-VLOOKUP($A11,#REF!,MATCH($A$2,#REF!,0)+2,0)</f>
        <v>#REF!</v>
      </c>
      <c r="F11" s="178" t="e">
        <f>-VLOOKUP($A11,#REF!,MATCH($A$2,#REF!,0)+3,0)</f>
        <v>#REF!</v>
      </c>
      <c r="G11" s="3"/>
      <c r="H11" s="20"/>
      <c r="I11" s="20"/>
      <c r="J11" s="20"/>
      <c r="K11" s="20"/>
      <c r="L11" s="4"/>
      <c r="M11" s="21"/>
      <c r="N11" s="10"/>
      <c r="O11" s="22" t="e">
        <f>D11-M11</f>
        <v>#REF!</v>
      </c>
    </row>
    <row r="12" spans="1:17" x14ac:dyDescent="0.25">
      <c r="A12" s="54" t="s">
        <v>45</v>
      </c>
      <c r="B12" s="177" t="s">
        <v>12</v>
      </c>
      <c r="C12" s="178" t="e">
        <f>-VLOOKUP($A12,#REF!,MATCH($A$2,#REF!,0),0)</f>
        <v>#REF!</v>
      </c>
      <c r="D12" s="178" t="e">
        <f>-VLOOKUP($A12,#REF!,MATCH($A$2,#REF!,0)+1,0)</f>
        <v>#REF!</v>
      </c>
      <c r="E12" s="178" t="e">
        <f>-VLOOKUP($A12,#REF!,MATCH($A$2,#REF!,0)+2,0)</f>
        <v>#REF!</v>
      </c>
      <c r="F12" s="178" t="e">
        <f>-VLOOKUP($A12,#REF!,MATCH($A$2,#REF!,0)+3,0)</f>
        <v>#REF!</v>
      </c>
      <c r="G12" s="3"/>
      <c r="H12" s="20"/>
      <c r="I12" s="20"/>
      <c r="J12" s="20"/>
      <c r="K12" s="20"/>
      <c r="L12" s="4"/>
      <c r="M12" s="21"/>
      <c r="N12" s="10"/>
      <c r="O12" s="22" t="e">
        <f t="shared" ref="O12:O16" si="0">D12-M12</f>
        <v>#REF!</v>
      </c>
    </row>
    <row r="13" spans="1:17" x14ac:dyDescent="0.25">
      <c r="A13" s="54" t="s">
        <v>46</v>
      </c>
      <c r="B13" s="177" t="s">
        <v>13</v>
      </c>
      <c r="C13" s="178" t="e">
        <f>-VLOOKUP($A13,#REF!,MATCH($A$2,#REF!,0),0)</f>
        <v>#REF!</v>
      </c>
      <c r="D13" s="178" t="e">
        <f>-VLOOKUP($A13,#REF!,MATCH($A$2,#REF!,0)+1,0)</f>
        <v>#REF!</v>
      </c>
      <c r="E13" s="178" t="e">
        <f>-VLOOKUP($A13,#REF!,MATCH($A$2,#REF!,0)+2,0)</f>
        <v>#REF!</v>
      </c>
      <c r="F13" s="178" t="e">
        <f>-VLOOKUP($A13,#REF!,MATCH($A$2,#REF!,0)+3,0)</f>
        <v>#REF!</v>
      </c>
      <c r="G13" s="3"/>
      <c r="H13" s="20"/>
      <c r="I13" s="20"/>
      <c r="J13" s="20"/>
      <c r="K13" s="20"/>
      <c r="L13" s="4"/>
      <c r="M13" s="21"/>
      <c r="N13" s="10"/>
      <c r="O13" s="22" t="e">
        <f t="shared" si="0"/>
        <v>#REF!</v>
      </c>
    </row>
    <row r="14" spans="1:17" x14ac:dyDescent="0.25">
      <c r="A14" s="54" t="s">
        <v>47</v>
      </c>
      <c r="B14" s="177" t="s">
        <v>14</v>
      </c>
      <c r="C14" s="178" t="e">
        <f>-VLOOKUP($A14,#REF!,MATCH($A$2,#REF!,0),0)</f>
        <v>#REF!</v>
      </c>
      <c r="D14" s="178" t="e">
        <f>-VLOOKUP($A14,#REF!,MATCH($A$2,#REF!,0)+1,0)</f>
        <v>#REF!</v>
      </c>
      <c r="E14" s="178" t="e">
        <f>-VLOOKUP($A14,#REF!,MATCH($A$2,#REF!,0)+2,0)</f>
        <v>#REF!</v>
      </c>
      <c r="F14" s="178" t="e">
        <f>-VLOOKUP($A14,#REF!,MATCH($A$2,#REF!,0)+3,0)</f>
        <v>#REF!</v>
      </c>
      <c r="G14" s="3"/>
      <c r="H14" s="20"/>
      <c r="I14" s="20"/>
      <c r="J14" s="20"/>
      <c r="K14" s="20"/>
      <c r="L14" s="4"/>
      <c r="M14" s="21"/>
      <c r="N14" s="10"/>
      <c r="O14" s="22" t="e">
        <f t="shared" si="0"/>
        <v>#REF!</v>
      </c>
    </row>
    <row r="15" spans="1:17" x14ac:dyDescent="0.25">
      <c r="A15" s="54" t="s">
        <v>48</v>
      </c>
      <c r="B15" s="177" t="s">
        <v>15</v>
      </c>
      <c r="C15" s="178" t="e">
        <f>-VLOOKUP($A15,#REF!,MATCH($A$2,#REF!,0),0)</f>
        <v>#REF!</v>
      </c>
      <c r="D15" s="178" t="e">
        <f>-VLOOKUP($A15,#REF!,MATCH($A$2,#REF!,0)+1,0)</f>
        <v>#REF!</v>
      </c>
      <c r="E15" s="178" t="e">
        <f>-VLOOKUP($A15,#REF!,MATCH($A$2,#REF!,0)+2,0)</f>
        <v>#REF!</v>
      </c>
      <c r="F15" s="178" t="e">
        <f>-VLOOKUP($A15,#REF!,MATCH($A$2,#REF!,0)+3,0)</f>
        <v>#REF!</v>
      </c>
      <c r="G15" s="3"/>
      <c r="H15" s="20"/>
      <c r="I15" s="20"/>
      <c r="J15" s="20"/>
      <c r="K15" s="20"/>
      <c r="L15" s="4"/>
      <c r="M15" s="21"/>
      <c r="N15" s="10"/>
      <c r="O15" s="22" t="e">
        <f t="shared" si="0"/>
        <v>#REF!</v>
      </c>
    </row>
    <row r="16" spans="1:17" x14ac:dyDescent="0.25">
      <c r="A16" s="54" t="s">
        <v>49</v>
      </c>
      <c r="B16" s="177" t="s">
        <v>16</v>
      </c>
      <c r="C16" s="178" t="e">
        <f>-VLOOKUP($A16,#REF!,MATCH($A$2,#REF!,0),0)</f>
        <v>#REF!</v>
      </c>
      <c r="D16" s="178" t="e">
        <f>-VLOOKUP($A16,#REF!,MATCH($A$2,#REF!,0)+1,0)</f>
        <v>#REF!</v>
      </c>
      <c r="E16" s="178" t="e">
        <f>-VLOOKUP($A16,#REF!,MATCH($A$2,#REF!,0)+2,0)</f>
        <v>#REF!</v>
      </c>
      <c r="F16" s="178" t="e">
        <f>-VLOOKUP($A16,#REF!,MATCH($A$2,#REF!,0)+3,0)</f>
        <v>#REF!</v>
      </c>
      <c r="G16" s="3"/>
      <c r="H16" s="20"/>
      <c r="I16" s="20"/>
      <c r="J16" s="20"/>
      <c r="K16" s="20"/>
      <c r="L16" s="4"/>
      <c r="M16" s="21"/>
      <c r="N16" s="10"/>
      <c r="O16" s="22" t="e">
        <f t="shared" si="0"/>
        <v>#REF!</v>
      </c>
      <c r="Q16" s="148"/>
    </row>
    <row r="17" spans="1:15" x14ac:dyDescent="0.25">
      <c r="A17" s="54" t="s">
        <v>50</v>
      </c>
      <c r="B17" s="177" t="s">
        <v>17</v>
      </c>
      <c r="C17" s="178" t="e">
        <f>-VLOOKUP($A17,#REF!,MATCH($A$2,#REF!,0),0)</f>
        <v>#REF!</v>
      </c>
      <c r="D17" s="178" t="e">
        <f>-VLOOKUP($A17,#REF!,MATCH($A$2,#REF!,0)+1,0)</f>
        <v>#REF!</v>
      </c>
      <c r="E17" s="178" t="e">
        <f>-VLOOKUP($A17,#REF!,MATCH($A$2,#REF!,0)+2,0)</f>
        <v>#REF!</v>
      </c>
      <c r="F17" s="178" t="e">
        <f>-VLOOKUP($A17,#REF!,MATCH($A$2,#REF!,0)+3,0)</f>
        <v>#REF!</v>
      </c>
      <c r="G17" s="3"/>
      <c r="H17" s="23"/>
      <c r="I17" s="23"/>
      <c r="J17" s="23"/>
      <c r="K17" s="23"/>
      <c r="L17" s="4"/>
      <c r="M17" s="21"/>
      <c r="N17" s="10"/>
      <c r="O17" s="22" t="e">
        <f>D17-M17</f>
        <v>#REF!</v>
      </c>
    </row>
    <row r="18" spans="1:15" x14ac:dyDescent="0.25">
      <c r="A18" s="54" t="s">
        <v>51</v>
      </c>
      <c r="B18" s="191" t="s">
        <v>18</v>
      </c>
      <c r="C18" s="193" t="e">
        <f>SUM(C11:C17)</f>
        <v>#REF!</v>
      </c>
      <c r="D18" s="193" t="e">
        <f t="shared" ref="D18:F18" si="1">SUM(D11:D17)</f>
        <v>#REF!</v>
      </c>
      <c r="E18" s="193" t="e">
        <f t="shared" si="1"/>
        <v>#REF!</v>
      </c>
      <c r="F18" s="193" t="e">
        <f t="shared" si="1"/>
        <v>#REF!</v>
      </c>
      <c r="G18" s="3"/>
      <c r="H18" s="154" t="e">
        <f>-VLOOKUP($A18,#REF!,MATCH($A$2,#REF!,0),0)-C18</f>
        <v>#REF!</v>
      </c>
      <c r="I18" s="154" t="e">
        <f>-VLOOKUP($A18,#REF!,MATCH($A$2,#REF!,0)+1,0)-D18</f>
        <v>#REF!</v>
      </c>
      <c r="J18" s="154" t="e">
        <f>-VLOOKUP($A18,#REF!,MATCH($A$2,#REF!,0)+2,0)-E18</f>
        <v>#REF!</v>
      </c>
      <c r="K18" s="154" t="e">
        <f>-VLOOKUP($A18,#REF!,MATCH($A$2,#REF!,0)+3,0)-F18</f>
        <v>#REF!</v>
      </c>
      <c r="L18" s="4"/>
      <c r="M18" s="25"/>
      <c r="N18" s="26"/>
      <c r="O18" s="149" t="e">
        <f>D18-M18</f>
        <v>#REF!</v>
      </c>
    </row>
    <row r="19" spans="1:15" x14ac:dyDescent="0.25">
      <c r="B19" s="175" t="s">
        <v>19</v>
      </c>
      <c r="C19" s="178" t="s">
        <v>2</v>
      </c>
      <c r="D19" s="178" t="s">
        <v>2</v>
      </c>
      <c r="E19" s="178" t="s">
        <v>2</v>
      </c>
      <c r="F19" s="178" t="s">
        <v>2</v>
      </c>
      <c r="G19" s="3"/>
      <c r="H19" s="155"/>
      <c r="I19" s="155"/>
      <c r="J19" s="155"/>
      <c r="K19" s="155"/>
      <c r="L19" s="29"/>
      <c r="M19" s="30"/>
      <c r="N19" s="10"/>
      <c r="O19" s="22"/>
    </row>
    <row r="20" spans="1:15" x14ac:dyDescent="0.25">
      <c r="A20" s="54" t="s">
        <v>52</v>
      </c>
      <c r="B20" s="177" t="s">
        <v>20</v>
      </c>
      <c r="C20" s="178" t="e">
        <f>VLOOKUP($A20,#REF!,MATCH($A$2,#REF!,0),0)</f>
        <v>#REF!</v>
      </c>
      <c r="D20" s="178" t="e">
        <f>VLOOKUP($A20,#REF!,MATCH($A$2,#REF!,0)+1,0)</f>
        <v>#REF!</v>
      </c>
      <c r="E20" s="178" t="e">
        <f>VLOOKUP($A20,#REF!,MATCH($A$2,#REF!,0)+2,0)</f>
        <v>#REF!</v>
      </c>
      <c r="F20" s="178" t="e">
        <f>VLOOKUP($A20,#REF!,MATCH($A$2,#REF!,0)+3,0)</f>
        <v>#REF!</v>
      </c>
      <c r="G20" s="3"/>
      <c r="H20" s="155"/>
      <c r="I20" s="155"/>
      <c r="J20" s="155"/>
      <c r="K20" s="155"/>
      <c r="L20" s="4"/>
      <c r="M20" s="21"/>
      <c r="N20" s="10"/>
      <c r="O20" s="22" t="e">
        <f t="shared" ref="O20:O41" si="2">D20-M20</f>
        <v>#REF!</v>
      </c>
    </row>
    <row r="21" spans="1:15" x14ac:dyDescent="0.25">
      <c r="A21" s="54" t="s">
        <v>161</v>
      </c>
      <c r="B21" s="177" t="s">
        <v>21</v>
      </c>
      <c r="C21" s="178" t="e">
        <f>VLOOKUP($A21,#REF!,MATCH($A$2,#REF!,0),0)</f>
        <v>#REF!</v>
      </c>
      <c r="D21" s="178" t="e">
        <f>VLOOKUP($A21,#REF!,MATCH($A$2,#REF!,0)+1,0)</f>
        <v>#REF!</v>
      </c>
      <c r="E21" s="178" t="e">
        <f>VLOOKUP($A21,#REF!,MATCH($A$2,#REF!,0)+2,0)</f>
        <v>#REF!</v>
      </c>
      <c r="F21" s="178" t="e">
        <f>VLOOKUP($A21,#REF!,MATCH($A$2,#REF!,0)+3,0)</f>
        <v>#REF!</v>
      </c>
      <c r="G21" s="3"/>
      <c r="H21" s="155"/>
      <c r="I21" s="155"/>
      <c r="J21" s="155"/>
      <c r="K21" s="155"/>
      <c r="L21" s="4"/>
      <c r="M21" s="21"/>
      <c r="N21" s="10"/>
      <c r="O21" s="22" t="e">
        <f t="shared" si="2"/>
        <v>#REF!</v>
      </c>
    </row>
    <row r="22" spans="1:15" x14ac:dyDescent="0.25">
      <c r="A22" s="54" t="s">
        <v>162</v>
      </c>
      <c r="B22" s="177" t="s">
        <v>22</v>
      </c>
      <c r="C22" s="178" t="e">
        <f>VLOOKUP($A22,#REF!,MATCH($A$2,#REF!,0),0)</f>
        <v>#REF!</v>
      </c>
      <c r="D22" s="178" t="e">
        <f>VLOOKUP($A22,#REF!,MATCH($A$2,#REF!,0)+1,0)</f>
        <v>#REF!</v>
      </c>
      <c r="E22" s="178" t="e">
        <f>VLOOKUP($A22,#REF!,MATCH($A$2,#REF!,0)+2,0)</f>
        <v>#REF!</v>
      </c>
      <c r="F22" s="178" t="e">
        <f>VLOOKUP($A22,#REF!,MATCH($A$2,#REF!,0)+3,0)</f>
        <v>#REF!</v>
      </c>
      <c r="G22" s="3"/>
      <c r="H22" s="155"/>
      <c r="I22" s="155"/>
      <c r="J22" s="155"/>
      <c r="K22" s="155"/>
      <c r="L22" s="4"/>
      <c r="M22" s="21"/>
      <c r="N22" s="10"/>
      <c r="O22" s="22" t="e">
        <f t="shared" si="2"/>
        <v>#REF!</v>
      </c>
    </row>
    <row r="23" spans="1:15" x14ac:dyDescent="0.25">
      <c r="A23" s="54" t="s">
        <v>53</v>
      </c>
      <c r="B23" s="177" t="s">
        <v>23</v>
      </c>
      <c r="C23" s="178" t="e">
        <f>VLOOKUP($A23,#REF!,MATCH($A$2,#REF!,0),0)</f>
        <v>#REF!</v>
      </c>
      <c r="D23" s="178" t="e">
        <f>VLOOKUP($A23,#REF!,MATCH($A$2,#REF!,0)+1,0)</f>
        <v>#REF!</v>
      </c>
      <c r="E23" s="178" t="e">
        <f>VLOOKUP($A23,#REF!,MATCH($A$2,#REF!,0)+2,0)</f>
        <v>#REF!</v>
      </c>
      <c r="F23" s="178" t="e">
        <f>VLOOKUP($A23,#REF!,MATCH($A$2,#REF!,0)+3,0)</f>
        <v>#REF!</v>
      </c>
      <c r="G23" s="3"/>
      <c r="H23" s="155"/>
      <c r="I23" s="155"/>
      <c r="J23" s="155"/>
      <c r="K23" s="155"/>
      <c r="L23" s="4"/>
      <c r="M23" s="21"/>
      <c r="N23" s="10"/>
      <c r="O23" s="22" t="e">
        <f t="shared" si="2"/>
        <v>#REF!</v>
      </c>
    </row>
    <row r="24" spans="1:15" x14ac:dyDescent="0.25">
      <c r="A24" s="54" t="s">
        <v>54</v>
      </c>
      <c r="B24" s="177" t="s">
        <v>24</v>
      </c>
      <c r="C24" s="178" t="e">
        <f>VLOOKUP($A24,#REF!,MATCH($A$2,#REF!,0),0)</f>
        <v>#REF!</v>
      </c>
      <c r="D24" s="178" t="e">
        <f>VLOOKUP($A24,#REF!,MATCH($A$2,#REF!,0)+1,0)</f>
        <v>#REF!</v>
      </c>
      <c r="E24" s="178" t="e">
        <f>VLOOKUP($A24,#REF!,MATCH($A$2,#REF!,0)+2,0)</f>
        <v>#REF!</v>
      </c>
      <c r="F24" s="178" t="e">
        <f>VLOOKUP($A24,#REF!,MATCH($A$2,#REF!,0)+3,0)</f>
        <v>#REF!</v>
      </c>
      <c r="G24" s="3"/>
      <c r="H24" s="155"/>
      <c r="I24" s="155"/>
      <c r="J24" s="155"/>
      <c r="K24" s="155"/>
      <c r="L24" s="4"/>
      <c r="M24" s="21"/>
      <c r="N24" s="10"/>
      <c r="O24" s="22" t="e">
        <f t="shared" si="2"/>
        <v>#REF!</v>
      </c>
    </row>
    <row r="25" spans="1:15" x14ac:dyDescent="0.25">
      <c r="A25" s="54" t="s">
        <v>55</v>
      </c>
      <c r="B25" s="177" t="s">
        <v>25</v>
      </c>
      <c r="C25" s="178" t="e">
        <f>VLOOKUP($A25,#REF!,MATCH($A$2,#REF!,0),0)</f>
        <v>#REF!</v>
      </c>
      <c r="D25" s="178" t="e">
        <f>VLOOKUP($A25,#REF!,MATCH($A$2,#REF!,0)+1,0)</f>
        <v>#REF!</v>
      </c>
      <c r="E25" s="178" t="e">
        <f>VLOOKUP($A25,#REF!,MATCH($A$2,#REF!,0)+2,0)</f>
        <v>#REF!</v>
      </c>
      <c r="F25" s="178" t="e">
        <f>VLOOKUP($A25,#REF!,MATCH($A$2,#REF!,0)+3,0)</f>
        <v>#REF!</v>
      </c>
      <c r="G25" s="3"/>
      <c r="H25" s="155"/>
      <c r="I25" s="155"/>
      <c r="J25" s="155"/>
      <c r="K25" s="155"/>
      <c r="L25" s="4"/>
      <c r="M25" s="21"/>
      <c r="N25" s="10"/>
      <c r="O25" s="22" t="e">
        <f t="shared" si="2"/>
        <v>#REF!</v>
      </c>
    </row>
    <row r="26" spans="1:15" x14ac:dyDescent="0.25">
      <c r="A26" s="54" t="s">
        <v>56</v>
      </c>
      <c r="B26" s="180" t="s">
        <v>26</v>
      </c>
      <c r="C26" s="181" t="e">
        <f>SUM(C20:C25)</f>
        <v>#REF!</v>
      </c>
      <c r="D26" s="181" t="e">
        <f t="shared" ref="D26:F26" si="3">SUM(D20:D25)</f>
        <v>#REF!</v>
      </c>
      <c r="E26" s="181" t="e">
        <f t="shared" si="3"/>
        <v>#REF!</v>
      </c>
      <c r="F26" s="181" t="e">
        <f t="shared" si="3"/>
        <v>#REF!</v>
      </c>
      <c r="G26" s="3"/>
      <c r="H26" s="154" t="e">
        <f>VLOOKUP($A26,#REF!,MATCH($A$2,#REF!,0),0)-C26</f>
        <v>#REF!</v>
      </c>
      <c r="I26" s="154" t="e">
        <f>VLOOKUP($A26,#REF!,MATCH($A$2,#REF!,0)+1,0)-D26</f>
        <v>#REF!</v>
      </c>
      <c r="J26" s="154" t="e">
        <f>VLOOKUP($A26,#REF!,MATCH($A$2,#REF!,0)+2,0)-E26</f>
        <v>#REF!</v>
      </c>
      <c r="K26" s="154" t="e">
        <f>VLOOKUP($A26,#REF!,MATCH($A$2,#REF!,0)+3,0)-F26</f>
        <v>#REF!</v>
      </c>
      <c r="L26" s="4"/>
      <c r="M26" s="31"/>
      <c r="N26" s="10"/>
      <c r="O26" s="97" t="e">
        <f t="shared" si="2"/>
        <v>#REF!</v>
      </c>
    </row>
    <row r="27" spans="1:15" ht="15.75" thickBot="1" x14ac:dyDescent="0.3">
      <c r="A27" s="54" t="s">
        <v>57</v>
      </c>
      <c r="B27" s="187" t="s">
        <v>27</v>
      </c>
      <c r="C27" s="188" t="e">
        <f>C18-C26</f>
        <v>#REF!</v>
      </c>
      <c r="D27" s="188" t="e">
        <f t="shared" ref="D27:F27" si="4">D18-D26</f>
        <v>#REF!</v>
      </c>
      <c r="E27" s="188" t="e">
        <f t="shared" si="4"/>
        <v>#REF!</v>
      </c>
      <c r="F27" s="188" t="e">
        <f t="shared" si="4"/>
        <v>#REF!</v>
      </c>
      <c r="G27" s="3"/>
      <c r="H27" s="156" t="e">
        <f>-VLOOKUP($A27,#REF!,MATCH($A$2,#REF!,0),0)-C27</f>
        <v>#REF!</v>
      </c>
      <c r="I27" s="156" t="e">
        <f>-VLOOKUP($A27,#REF!,MATCH($A$2,#REF!,0)+1,0)-D27</f>
        <v>#REF!</v>
      </c>
      <c r="J27" s="156" t="e">
        <f>-VLOOKUP($A27,#REF!,MATCH($A$2,#REF!,0)+2,0)-E27</f>
        <v>#REF!</v>
      </c>
      <c r="K27" s="156" t="e">
        <f>-VLOOKUP($A27,#REF!,MATCH($A$2,#REF!,0)+3,0)-F27</f>
        <v>#REF!</v>
      </c>
      <c r="L27" s="4"/>
      <c r="M27" s="35"/>
      <c r="N27" s="26"/>
      <c r="O27" s="128" t="e">
        <f t="shared" si="2"/>
        <v>#REF!</v>
      </c>
    </row>
    <row r="28" spans="1:15" x14ac:dyDescent="0.25">
      <c r="B28" s="175" t="s">
        <v>28</v>
      </c>
      <c r="C28" s="199" t="s">
        <v>2</v>
      </c>
      <c r="D28" s="199" t="s">
        <v>2</v>
      </c>
      <c r="E28" s="199" t="s">
        <v>2</v>
      </c>
      <c r="F28" s="199" t="s">
        <v>2</v>
      </c>
      <c r="G28" s="3"/>
      <c r="H28" s="157"/>
      <c r="I28" s="157"/>
      <c r="J28" s="157"/>
      <c r="K28" s="157"/>
      <c r="L28" s="4"/>
      <c r="M28" s="39"/>
      <c r="N28" s="26"/>
      <c r="O28" s="22"/>
    </row>
    <row r="29" spans="1:15" x14ac:dyDescent="0.25">
      <c r="A29" s="54" t="s">
        <v>58</v>
      </c>
      <c r="B29" s="179" t="s">
        <v>29</v>
      </c>
      <c r="C29" s="178" t="e">
        <f>-VLOOKUP($A29,#REF!,MATCH($A$2,#REF!,0),0)</f>
        <v>#REF!</v>
      </c>
      <c r="D29" s="178" t="e">
        <f>-VLOOKUP($A29,#REF!,MATCH($A$2,#REF!,0)+1,0)</f>
        <v>#REF!</v>
      </c>
      <c r="E29" s="178" t="e">
        <f>-VLOOKUP($A29,#REF!,MATCH($A$2,#REF!,0)+2,0)</f>
        <v>#REF!</v>
      </c>
      <c r="F29" s="178" t="e">
        <f>-VLOOKUP($A29,#REF!,MATCH($A$2,#REF!,0)+3,0)</f>
        <v>#REF!</v>
      </c>
      <c r="G29" s="3"/>
      <c r="H29" s="157"/>
      <c r="I29" s="157"/>
      <c r="J29" s="157"/>
      <c r="K29" s="157"/>
      <c r="L29" s="40"/>
      <c r="M29" s="21"/>
      <c r="N29" s="26"/>
      <c r="O29" s="22" t="e">
        <f t="shared" si="2"/>
        <v>#REF!</v>
      </c>
    </row>
    <row r="30" spans="1:15" ht="25.5" x14ac:dyDescent="0.25">
      <c r="A30" s="54" t="s">
        <v>59</v>
      </c>
      <c r="B30" s="125" t="s">
        <v>30</v>
      </c>
      <c r="C30" s="178" t="e">
        <f>-VLOOKUP($A30,#REF!,MATCH($A$2,#REF!,0),0)</f>
        <v>#REF!</v>
      </c>
      <c r="D30" s="178" t="e">
        <f>-VLOOKUP($A30,#REF!,MATCH($A$2,#REF!,0)+1,0)</f>
        <v>#REF!</v>
      </c>
      <c r="E30" s="178" t="e">
        <f>-VLOOKUP($A30,#REF!,MATCH($A$2,#REF!,0)+2,0)</f>
        <v>#REF!</v>
      </c>
      <c r="F30" s="178" t="e">
        <f>-VLOOKUP($A30,#REF!,MATCH($A$2,#REF!,0)+3,0)</f>
        <v>#REF!</v>
      </c>
      <c r="G30" s="3"/>
      <c r="H30" s="157"/>
      <c r="I30" s="157"/>
      <c r="J30" s="157"/>
      <c r="K30" s="157"/>
      <c r="L30" s="40"/>
      <c r="M30" s="21"/>
      <c r="N30" s="26"/>
      <c r="O30" s="22" t="e">
        <f t="shared" si="2"/>
        <v>#REF!</v>
      </c>
    </row>
    <row r="31" spans="1:15" x14ac:dyDescent="0.25">
      <c r="A31" s="54" t="s">
        <v>60</v>
      </c>
      <c r="B31" s="179" t="s">
        <v>31</v>
      </c>
      <c r="C31" s="178" t="e">
        <f>-VLOOKUP($A31,#REF!,MATCH($A$2,#REF!,0),0)</f>
        <v>#REF!</v>
      </c>
      <c r="D31" s="178" t="e">
        <f>-VLOOKUP($A31,#REF!,MATCH($A$2,#REF!,0)+1,0)</f>
        <v>#REF!</v>
      </c>
      <c r="E31" s="178" t="e">
        <f>-VLOOKUP($A31,#REF!,MATCH($A$2,#REF!,0)+2,0)</f>
        <v>#REF!</v>
      </c>
      <c r="F31" s="178" t="e">
        <f>-VLOOKUP($A31,#REF!,MATCH($A$2,#REF!,0)+3,0)</f>
        <v>#REF!</v>
      </c>
      <c r="G31" s="3"/>
      <c r="H31" s="157"/>
      <c r="I31" s="157"/>
      <c r="J31" s="157"/>
      <c r="K31" s="157"/>
      <c r="L31" s="40"/>
      <c r="M31" s="21"/>
      <c r="N31" s="26"/>
      <c r="O31" s="22" t="e">
        <f t="shared" si="2"/>
        <v>#REF!</v>
      </c>
    </row>
    <row r="32" spans="1:15" x14ac:dyDescent="0.25">
      <c r="A32" s="54" t="s">
        <v>61</v>
      </c>
      <c r="B32" s="194" t="s">
        <v>32</v>
      </c>
      <c r="C32" s="178" t="e">
        <f>-VLOOKUP($A32,#REF!,MATCH($A$2,#REF!,0),0)</f>
        <v>#REF!</v>
      </c>
      <c r="D32" s="178" t="e">
        <f>-VLOOKUP($A32,#REF!,MATCH($A$2,#REF!,0)+1,0)</f>
        <v>#REF!</v>
      </c>
      <c r="E32" s="178" t="e">
        <f>-VLOOKUP($A32,#REF!,MATCH($A$2,#REF!,0)+2,0)</f>
        <v>#REF!</v>
      </c>
      <c r="F32" s="178" t="e">
        <f>-VLOOKUP($A32,#REF!,MATCH($A$2,#REF!,0)+3,0)</f>
        <v>#REF!</v>
      </c>
      <c r="G32" s="3"/>
      <c r="H32" s="157"/>
      <c r="I32" s="157"/>
      <c r="J32" s="157"/>
      <c r="K32" s="157"/>
      <c r="L32" s="40"/>
      <c r="M32" s="21"/>
      <c r="N32" s="26"/>
      <c r="O32" s="22" t="e">
        <f t="shared" si="2"/>
        <v>#REF!</v>
      </c>
    </row>
    <row r="33" spans="1:15" x14ac:dyDescent="0.25">
      <c r="A33" s="54" t="s">
        <v>62</v>
      </c>
      <c r="B33" s="180" t="s">
        <v>33</v>
      </c>
      <c r="C33" s="181" t="e">
        <f>SUM(C29:C32)</f>
        <v>#REF!</v>
      </c>
      <c r="D33" s="181" t="e">
        <f t="shared" ref="D33:F33" si="5">SUM(D29:D32)</f>
        <v>#REF!</v>
      </c>
      <c r="E33" s="181" t="e">
        <f t="shared" si="5"/>
        <v>#REF!</v>
      </c>
      <c r="F33" s="181" t="e">
        <f t="shared" si="5"/>
        <v>#REF!</v>
      </c>
      <c r="G33" s="3"/>
      <c r="H33" s="154" t="e">
        <f>-VLOOKUP($A33,#REF!,MATCH($A$2,#REF!,0),0)-C33</f>
        <v>#REF!</v>
      </c>
      <c r="I33" s="154" t="e">
        <f>-VLOOKUP($A33,#REF!,MATCH($A$2,#REF!,0)+1,0)-D33</f>
        <v>#REF!</v>
      </c>
      <c r="J33" s="154" t="e">
        <f>-VLOOKUP($A33,#REF!,MATCH($A$2,#REF!,0)+2,0)-E33</f>
        <v>#REF!</v>
      </c>
      <c r="K33" s="154" t="e">
        <f>-VLOOKUP($A33,#REF!,MATCH($A$2,#REF!,0)+3,0)-F33</f>
        <v>#REF!</v>
      </c>
      <c r="L33" s="40"/>
      <c r="M33" s="31"/>
      <c r="N33" s="26"/>
      <c r="O33" s="97" t="e">
        <f t="shared" si="2"/>
        <v>#REF!</v>
      </c>
    </row>
    <row r="34" spans="1:15" x14ac:dyDescent="0.25">
      <c r="A34" s="54" t="s">
        <v>63</v>
      </c>
      <c r="B34" s="180" t="s">
        <v>34</v>
      </c>
      <c r="C34" s="181" t="e">
        <f>C27+C33</f>
        <v>#REF!</v>
      </c>
      <c r="D34" s="181" t="e">
        <f t="shared" ref="D34:F34" si="6">D27+D33</f>
        <v>#REF!</v>
      </c>
      <c r="E34" s="181" t="e">
        <f t="shared" si="6"/>
        <v>#REF!</v>
      </c>
      <c r="F34" s="181" t="e">
        <f t="shared" si="6"/>
        <v>#REF!</v>
      </c>
      <c r="G34" s="3"/>
      <c r="H34" s="159" t="e">
        <f>-VLOOKUP($A34,#REF!,MATCH($A$2,#REF!,0),0)-C34</f>
        <v>#REF!</v>
      </c>
      <c r="I34" s="159" t="e">
        <f>-VLOOKUP($A34,#REF!,MATCH($A$2,#REF!,0)+1,0)-D34</f>
        <v>#REF!</v>
      </c>
      <c r="J34" s="159" t="e">
        <f>-VLOOKUP($A34,#REF!,MATCH($A$2,#REF!,0)+2,0)-E34</f>
        <v>#REF!</v>
      </c>
      <c r="K34" s="159" t="e">
        <f>-VLOOKUP($A34,#REF!,MATCH($A$2,#REF!,0)+3,0)-F34</f>
        <v>#REF!</v>
      </c>
      <c r="L34" s="40"/>
      <c r="M34" s="31"/>
      <c r="N34" s="26"/>
      <c r="O34" s="97" t="e">
        <f t="shared" si="2"/>
        <v>#REF!</v>
      </c>
    </row>
    <row r="35" spans="1:15" x14ac:dyDescent="0.25">
      <c r="B35" s="185" t="s">
        <v>35</v>
      </c>
      <c r="C35" s="182" t="s">
        <v>2</v>
      </c>
      <c r="D35" s="182" t="s">
        <v>2</v>
      </c>
      <c r="E35" s="182" t="s">
        <v>2</v>
      </c>
      <c r="F35" s="182" t="s">
        <v>2</v>
      </c>
      <c r="G35" s="3"/>
      <c r="H35" s="157"/>
      <c r="I35" s="157"/>
      <c r="J35" s="157"/>
      <c r="K35" s="157"/>
      <c r="L35" s="40"/>
      <c r="M35" s="42"/>
      <c r="N35" s="26"/>
      <c r="O35" s="22"/>
    </row>
    <row r="36" spans="1:15" ht="25.5" x14ac:dyDescent="0.25">
      <c r="A36" s="54" t="s">
        <v>64</v>
      </c>
      <c r="B36" s="125" t="s">
        <v>36</v>
      </c>
      <c r="C36" s="178" t="e">
        <f>-VLOOKUP($A36,#REF!,MATCH($A$2,#REF!,0),0)</f>
        <v>#REF!</v>
      </c>
      <c r="D36" s="178" t="e">
        <f>-VLOOKUP($A36,#REF!,MATCH($A$2,#REF!,0)+1,0)</f>
        <v>#REF!</v>
      </c>
      <c r="E36" s="178" t="e">
        <f>-VLOOKUP($A36,#REF!,MATCH($A$2,#REF!,0)+2,0)</f>
        <v>#REF!</v>
      </c>
      <c r="F36" s="178" t="e">
        <f>-VLOOKUP($A36,#REF!,MATCH($A$2,#REF!,0)+3,0)</f>
        <v>#REF!</v>
      </c>
      <c r="G36" s="3"/>
      <c r="H36" s="157"/>
      <c r="I36" s="157"/>
      <c r="J36" s="157"/>
      <c r="K36" s="157"/>
      <c r="L36" s="40"/>
      <c r="M36" s="21"/>
      <c r="N36" s="26"/>
      <c r="O36" s="22" t="e">
        <f t="shared" si="2"/>
        <v>#REF!</v>
      </c>
    </row>
    <row r="37" spans="1:15" x14ac:dyDescent="0.25">
      <c r="A37" s="54" t="s">
        <v>65</v>
      </c>
      <c r="B37" s="125" t="s">
        <v>37</v>
      </c>
      <c r="C37" s="178" t="e">
        <f>-VLOOKUP($A37,#REF!,MATCH($A$2,#REF!,0),0)</f>
        <v>#REF!</v>
      </c>
      <c r="D37" s="178" t="e">
        <f>-VLOOKUP($A37,#REF!,MATCH($A$2,#REF!,0)+1,0)</f>
        <v>#REF!</v>
      </c>
      <c r="E37" s="178" t="e">
        <f>-VLOOKUP($A37,#REF!,MATCH($A$2,#REF!,0)+2,0)</f>
        <v>#REF!</v>
      </c>
      <c r="F37" s="178" t="e">
        <f>-VLOOKUP($A37,#REF!,MATCH($A$2,#REF!,0)+3,0)</f>
        <v>#REF!</v>
      </c>
      <c r="G37" s="3"/>
      <c r="H37" s="157"/>
      <c r="I37" s="157"/>
      <c r="J37" s="157"/>
      <c r="K37" s="157"/>
      <c r="L37" s="40"/>
      <c r="M37" s="21"/>
      <c r="N37" s="26"/>
      <c r="O37" s="22" t="e">
        <f t="shared" si="2"/>
        <v>#REF!</v>
      </c>
    </row>
    <row r="38" spans="1:15" x14ac:dyDescent="0.25">
      <c r="A38" s="54" t="s">
        <v>66</v>
      </c>
      <c r="B38" s="125" t="s">
        <v>38</v>
      </c>
      <c r="C38" s="178" t="e">
        <f>-VLOOKUP($A38,#REF!,MATCH($A$2,#REF!,0),0)</f>
        <v>#REF!</v>
      </c>
      <c r="D38" s="178" t="e">
        <f>-VLOOKUP($A38,#REF!,MATCH($A$2,#REF!,0)+1,0)</f>
        <v>#REF!</v>
      </c>
      <c r="E38" s="178" t="e">
        <f>-VLOOKUP($A38,#REF!,MATCH($A$2,#REF!,0)+2,0)</f>
        <v>#REF!</v>
      </c>
      <c r="F38" s="178" t="e">
        <f>-VLOOKUP($A38,#REF!,MATCH($A$2,#REF!,0)+3,0)</f>
        <v>#REF!</v>
      </c>
      <c r="G38" s="3"/>
      <c r="H38" s="157"/>
      <c r="I38" s="157"/>
      <c r="J38" s="157"/>
      <c r="K38" s="157"/>
      <c r="L38" s="40"/>
      <c r="M38" s="21"/>
      <c r="N38" s="26"/>
      <c r="O38" s="22" t="e">
        <f t="shared" si="2"/>
        <v>#REF!</v>
      </c>
    </row>
    <row r="39" spans="1:15" x14ac:dyDescent="0.25">
      <c r="A39" s="54" t="s">
        <v>67</v>
      </c>
      <c r="B39" s="125" t="s">
        <v>39</v>
      </c>
      <c r="C39" s="178" t="e">
        <f>-VLOOKUP($A39,#REF!,MATCH($A$2,#REF!,0),0)</f>
        <v>#REF!</v>
      </c>
      <c r="D39" s="178" t="e">
        <f>-VLOOKUP($A39,#REF!,MATCH($A$2,#REF!,0)+1,0)</f>
        <v>#REF!</v>
      </c>
      <c r="E39" s="178" t="e">
        <f>-VLOOKUP($A39,#REF!,MATCH($A$2,#REF!,0)+2,0)</f>
        <v>#REF!</v>
      </c>
      <c r="F39" s="178" t="e">
        <f>-VLOOKUP($A39,#REF!,MATCH($A$2,#REF!,0)+3,0)</f>
        <v>#REF!</v>
      </c>
      <c r="G39" s="3"/>
      <c r="H39" s="158"/>
      <c r="I39" s="158"/>
      <c r="J39" s="158"/>
      <c r="K39" s="158"/>
      <c r="L39" s="40"/>
      <c r="M39" s="44"/>
      <c r="N39" s="26"/>
      <c r="O39" s="22" t="e">
        <f t="shared" si="2"/>
        <v>#REF!</v>
      </c>
    </row>
    <row r="40" spans="1:15" x14ac:dyDescent="0.25">
      <c r="A40" s="54" t="s">
        <v>68</v>
      </c>
      <c r="B40" s="186" t="s">
        <v>40</v>
      </c>
      <c r="C40" s="181" t="e">
        <f>SUM(C36:C39)</f>
        <v>#REF!</v>
      </c>
      <c r="D40" s="181" t="e">
        <f t="shared" ref="D40:F40" si="7">SUM(D36:D39)</f>
        <v>#REF!</v>
      </c>
      <c r="E40" s="181" t="e">
        <f t="shared" si="7"/>
        <v>#REF!</v>
      </c>
      <c r="F40" s="181" t="e">
        <f t="shared" si="7"/>
        <v>#REF!</v>
      </c>
      <c r="G40" s="3"/>
      <c r="H40" s="154" t="e">
        <f>-VLOOKUP($A40,#REF!,MATCH($A$2,#REF!,0),0)-C40</f>
        <v>#REF!</v>
      </c>
      <c r="I40" s="154" t="e">
        <f>-VLOOKUP($A40,#REF!,MATCH($A$2,#REF!,0)+1,0)-D40</f>
        <v>#REF!</v>
      </c>
      <c r="J40" s="154" t="e">
        <f>-VLOOKUP($A40,#REF!,MATCH($A$2,#REF!,0)+2,0)-E40</f>
        <v>#REF!</v>
      </c>
      <c r="K40" s="154" t="e">
        <f>-VLOOKUP($A40,#REF!,MATCH($A$2,#REF!,0)+3,0)-F40</f>
        <v>#REF!</v>
      </c>
      <c r="L40" s="40"/>
      <c r="M40" s="45"/>
      <c r="N40" s="26"/>
      <c r="O40" s="97" t="e">
        <f t="shared" si="2"/>
        <v>#REF!</v>
      </c>
    </row>
    <row r="41" spans="1:15" ht="15.75" thickBot="1" x14ac:dyDescent="0.3">
      <c r="A41" s="54" t="s">
        <v>69</v>
      </c>
      <c r="B41" s="46" t="s">
        <v>41</v>
      </c>
      <c r="C41" s="34" t="e">
        <f>C34+C40</f>
        <v>#REF!</v>
      </c>
      <c r="D41" s="34" t="e">
        <f t="shared" ref="D41:F41" si="8">D34+D40</f>
        <v>#REF!</v>
      </c>
      <c r="E41" s="34" t="e">
        <f t="shared" si="8"/>
        <v>#REF!</v>
      </c>
      <c r="F41" s="34" t="e">
        <f t="shared" si="8"/>
        <v>#REF!</v>
      </c>
      <c r="G41" s="3"/>
      <c r="H41" s="156" t="e">
        <f>-VLOOKUP($A41,#REF!,MATCH($A$2,#REF!,0),0)-C41</f>
        <v>#REF!</v>
      </c>
      <c r="I41" s="156" t="e">
        <f>-VLOOKUP($A41,#REF!,MATCH($A$2,#REF!,0)+1,0)-D41</f>
        <v>#REF!</v>
      </c>
      <c r="J41" s="156" t="e">
        <f>-VLOOKUP($A41,#REF!,MATCH($A$2,#REF!,0)+2,0)-E41</f>
        <v>#REF!</v>
      </c>
      <c r="K41" s="156" t="e">
        <f>-VLOOKUP($A41,#REF!,MATCH($A$2,#REF!,0)+3,0)-F41</f>
        <v>#REF!</v>
      </c>
      <c r="L41" s="40"/>
      <c r="M41" s="35"/>
      <c r="N41" s="26"/>
      <c r="O41" s="128" t="e">
        <f t="shared" si="2"/>
        <v>#REF!</v>
      </c>
    </row>
    <row r="42" spans="1:15" x14ac:dyDescent="0.25">
      <c r="B42" s="28"/>
      <c r="C42" s="41"/>
      <c r="D42" s="41"/>
      <c r="E42" s="41"/>
      <c r="F42" s="41"/>
      <c r="G42" s="3"/>
      <c r="H42" s="47"/>
      <c r="I42" s="47"/>
      <c r="J42" s="47"/>
      <c r="K42" s="47"/>
      <c r="L42" s="40"/>
      <c r="M42" s="48"/>
      <c r="N42" s="26"/>
      <c r="O42" s="48"/>
    </row>
    <row r="43" spans="1:15" x14ac:dyDescent="0.25">
      <c r="B43" s="28"/>
      <c r="C43" s="41"/>
      <c r="D43" s="41"/>
      <c r="E43" s="41"/>
      <c r="F43" s="41"/>
      <c r="G43" s="3"/>
      <c r="H43" s="47"/>
      <c r="I43" s="47"/>
      <c r="J43" s="47"/>
      <c r="K43" s="47"/>
      <c r="L43" s="40"/>
      <c r="M43" s="48"/>
      <c r="N43" s="26"/>
      <c r="O43" s="48"/>
    </row>
    <row r="44" spans="1:15" x14ac:dyDescent="0.25">
      <c r="B44" s="3"/>
      <c r="C44" s="3"/>
      <c r="D44" s="3"/>
      <c r="E44" s="3"/>
      <c r="F44" s="3"/>
      <c r="G44" s="3"/>
    </row>
    <row r="45" spans="1:15" x14ac:dyDescent="0.25">
      <c r="B45" s="546" t="s">
        <v>42</v>
      </c>
      <c r="C45" s="546"/>
      <c r="D45" s="546"/>
      <c r="E45" s="546"/>
      <c r="F45" s="546"/>
      <c r="G45" s="49"/>
    </row>
    <row r="46" spans="1:15" x14ac:dyDescent="0.25">
      <c r="B46" s="50" t="s">
        <v>43</v>
      </c>
      <c r="C46" s="51"/>
      <c r="D46" s="51"/>
      <c r="E46" s="51"/>
      <c r="F46" s="51"/>
    </row>
    <row r="50" spans="1:19" x14ac:dyDescent="0.25">
      <c r="B50" s="3"/>
      <c r="C50" s="3"/>
      <c r="D50" s="3"/>
      <c r="E50" s="3"/>
      <c r="F50" s="3"/>
      <c r="G50" s="3"/>
    </row>
    <row r="51" spans="1:19" x14ac:dyDescent="0.25">
      <c r="B51" s="1" t="s">
        <v>248</v>
      </c>
      <c r="C51" s="2"/>
      <c r="D51" s="55"/>
      <c r="E51" s="2"/>
      <c r="F51" s="2"/>
      <c r="G51" s="3"/>
    </row>
    <row r="52" spans="1:19" x14ac:dyDescent="0.25">
      <c r="B52" s="2"/>
      <c r="C52" s="2"/>
      <c r="D52" s="2"/>
      <c r="E52" s="2"/>
      <c r="F52" s="2"/>
      <c r="G52" s="3"/>
    </row>
    <row r="53" spans="1:19" x14ac:dyDescent="0.25">
      <c r="B53" s="542" t="s">
        <v>105</v>
      </c>
      <c r="C53" s="542"/>
      <c r="D53" s="542"/>
      <c r="E53" s="542"/>
      <c r="F53" s="542"/>
      <c r="G53" s="3"/>
    </row>
    <row r="54" spans="1:19" x14ac:dyDescent="0.25">
      <c r="B54" s="545" t="s">
        <v>0</v>
      </c>
      <c r="C54" s="545"/>
      <c r="D54" s="545"/>
      <c r="E54" s="545"/>
      <c r="F54" s="545"/>
      <c r="G54" s="3"/>
      <c r="H54" s="38" t="s">
        <v>106</v>
      </c>
      <c r="I54" s="56"/>
      <c r="J54" s="56"/>
      <c r="K54" s="56"/>
      <c r="L54" s="4"/>
      <c r="M54" s="57" t="s">
        <v>70</v>
      </c>
      <c r="N54" s="57"/>
      <c r="O54" s="57"/>
      <c r="P54" s="4"/>
      <c r="Q54" s="165" t="s">
        <v>71</v>
      </c>
      <c r="R54" s="58"/>
      <c r="S54" s="166" t="s">
        <v>267</v>
      </c>
    </row>
    <row r="55" spans="1:19" x14ac:dyDescent="0.25">
      <c r="B55" s="200" t="s">
        <v>2</v>
      </c>
      <c r="C55" s="189" t="s">
        <v>2</v>
      </c>
      <c r="D55" s="201" t="s">
        <v>2</v>
      </c>
      <c r="E55" s="201" t="s">
        <v>204</v>
      </c>
      <c r="F55" s="202" t="s">
        <v>2</v>
      </c>
      <c r="G55" s="3"/>
      <c r="H55" s="59"/>
      <c r="I55" s="60" t="s">
        <v>72</v>
      </c>
      <c r="J55" s="61"/>
      <c r="K55" s="61"/>
      <c r="L55" s="4"/>
      <c r="M55" s="62"/>
      <c r="N55" s="141"/>
      <c r="O55" s="141"/>
      <c r="P55" s="4"/>
      <c r="Q55" s="143"/>
      <c r="R55" s="58"/>
      <c r="S55" s="164"/>
    </row>
    <row r="56" spans="1:19" x14ac:dyDescent="0.25">
      <c r="B56" s="203" t="s">
        <v>2</v>
      </c>
      <c r="C56" s="204">
        <v>2013</v>
      </c>
      <c r="D56" s="204">
        <v>2014</v>
      </c>
      <c r="E56" s="204">
        <v>2014</v>
      </c>
      <c r="F56" s="205">
        <v>2015</v>
      </c>
      <c r="G56" s="3"/>
      <c r="H56" s="64">
        <v>2013</v>
      </c>
      <c r="I56" s="64">
        <v>2014</v>
      </c>
      <c r="J56" s="64">
        <v>2014</v>
      </c>
      <c r="K56" s="64">
        <v>2015</v>
      </c>
      <c r="L56" s="4"/>
      <c r="M56" s="142" t="s">
        <v>4</v>
      </c>
      <c r="N56" s="142" t="s">
        <v>4</v>
      </c>
      <c r="O56" s="142" t="s">
        <v>5</v>
      </c>
      <c r="P56" s="4"/>
      <c r="Q56" s="144">
        <v>2014</v>
      </c>
      <c r="R56" s="58"/>
      <c r="S56" s="164"/>
    </row>
    <row r="57" spans="1:19" x14ac:dyDescent="0.25">
      <c r="B57" s="206" t="s">
        <v>2</v>
      </c>
      <c r="C57" s="174" t="s">
        <v>6</v>
      </c>
      <c r="D57" s="174" t="s">
        <v>7</v>
      </c>
      <c r="E57" s="174" t="s">
        <v>8</v>
      </c>
      <c r="F57" s="207" t="s">
        <v>7</v>
      </c>
      <c r="G57" s="3"/>
      <c r="H57" s="65" t="s">
        <v>6</v>
      </c>
      <c r="I57" s="65" t="s">
        <v>7</v>
      </c>
      <c r="J57" s="65" t="s">
        <v>8</v>
      </c>
      <c r="K57" s="65" t="s">
        <v>7</v>
      </c>
      <c r="L57" s="4"/>
      <c r="M57" s="90" t="s">
        <v>7</v>
      </c>
      <c r="N57" s="90" t="s">
        <v>8</v>
      </c>
      <c r="O57" s="90" t="s">
        <v>7</v>
      </c>
      <c r="P57" s="4"/>
      <c r="Q57" s="145" t="s">
        <v>7</v>
      </c>
      <c r="R57" s="58"/>
      <c r="S57" s="164"/>
    </row>
    <row r="58" spans="1:19" x14ac:dyDescent="0.25">
      <c r="B58" s="197" t="s">
        <v>73</v>
      </c>
      <c r="C58" s="176" t="s">
        <v>2</v>
      </c>
      <c r="D58" s="176" t="s">
        <v>2</v>
      </c>
      <c r="E58" s="176" t="s">
        <v>2</v>
      </c>
      <c r="F58" s="176" t="s">
        <v>2</v>
      </c>
      <c r="G58" s="3"/>
      <c r="H58" s="23"/>
      <c r="I58" s="23"/>
      <c r="J58" s="23"/>
      <c r="K58" s="23"/>
      <c r="L58" s="4"/>
      <c r="M58" s="66"/>
      <c r="N58" s="67"/>
      <c r="O58" s="67"/>
      <c r="P58" s="4"/>
      <c r="Q58" s="63"/>
      <c r="R58" s="58"/>
      <c r="S58" s="164"/>
    </row>
    <row r="59" spans="1:19" x14ac:dyDescent="0.25">
      <c r="B59" s="197" t="s">
        <v>74</v>
      </c>
      <c r="C59" s="208" t="s">
        <v>2</v>
      </c>
      <c r="D59" s="208" t="s">
        <v>2</v>
      </c>
      <c r="E59" s="208" t="s">
        <v>2</v>
      </c>
      <c r="F59" s="208" t="s">
        <v>2</v>
      </c>
      <c r="G59" s="3"/>
      <c r="H59" s="23"/>
      <c r="I59" s="23"/>
      <c r="J59" s="23"/>
      <c r="K59" s="23"/>
      <c r="L59" s="4"/>
      <c r="M59" s="66"/>
      <c r="N59" s="67"/>
      <c r="O59" s="67"/>
      <c r="P59" s="4"/>
      <c r="Q59" s="63"/>
      <c r="R59" s="58"/>
      <c r="S59" s="164"/>
    </row>
    <row r="60" spans="1:19" x14ac:dyDescent="0.25">
      <c r="A60" s="54" t="s">
        <v>101</v>
      </c>
      <c r="B60" s="177" t="s">
        <v>75</v>
      </c>
      <c r="C60" s="178" t="e">
        <f>VLOOKUP($A60,#REF!,MATCH( $A$2,#REF!,0),0)</f>
        <v>#REF!</v>
      </c>
      <c r="D60" s="178" t="e">
        <f>VLOOKUP($A60,#REF!,MATCH( $A$2,#REF!,0)+1,0)</f>
        <v>#REF!</v>
      </c>
      <c r="E60" s="178" t="e">
        <f>VLOOKUP($A60,#REF!,MATCH( $A$2,#REF!,0)+2,0)</f>
        <v>#REF!</v>
      </c>
      <c r="F60" s="178" t="e">
        <f>VLOOKUP($A60,#REF!,MATCH( $A$2,#REF!,0)+3,0)</f>
        <v>#REF!</v>
      </c>
      <c r="G60" s="3"/>
      <c r="H60" s="68"/>
      <c r="I60" s="68"/>
      <c r="J60" s="68"/>
      <c r="K60" s="68"/>
      <c r="L60" s="4"/>
      <c r="M60" s="66"/>
      <c r="N60" s="67"/>
      <c r="O60" s="67"/>
      <c r="P60" s="4"/>
      <c r="Q60" s="63"/>
      <c r="R60" s="58"/>
      <c r="S60" s="164"/>
    </row>
    <row r="61" spans="1:19" x14ac:dyDescent="0.25">
      <c r="A61" s="54" t="s">
        <v>102</v>
      </c>
      <c r="B61" s="177" t="s">
        <v>76</v>
      </c>
      <c r="C61" s="178" t="e">
        <f>VLOOKUP($A61,#REF!,MATCH( $A$2,#REF!,0),0)</f>
        <v>#REF!</v>
      </c>
      <c r="D61" s="178" t="e">
        <f>VLOOKUP($A61,#REF!,MATCH( $A$2,#REF!,0)+1,0)</f>
        <v>#REF!</v>
      </c>
      <c r="E61" s="178" t="e">
        <f>VLOOKUP($A61,#REF!,MATCH( $A$2,#REF!,0)+2,0)</f>
        <v>#REF!</v>
      </c>
      <c r="F61" s="178" t="e">
        <f>VLOOKUP($A61,#REF!,MATCH( $A$2,#REF!,0)+3,0)</f>
        <v>#REF!</v>
      </c>
      <c r="G61" s="3"/>
      <c r="H61" s="68"/>
      <c r="I61" s="68"/>
      <c r="J61" s="68"/>
      <c r="K61" s="68"/>
      <c r="L61" s="4"/>
      <c r="M61" s="66"/>
      <c r="N61" s="67"/>
      <c r="O61" s="69"/>
      <c r="P61" s="4"/>
      <c r="Q61" s="63"/>
      <c r="R61" s="58"/>
      <c r="S61" s="164"/>
    </row>
    <row r="62" spans="1:19" x14ac:dyDescent="0.25">
      <c r="A62" s="54" t="s">
        <v>103</v>
      </c>
      <c r="B62" s="177" t="s">
        <v>77</v>
      </c>
      <c r="C62" s="178" t="e">
        <f>VLOOKUP($A62,#REF!,MATCH( $A$2,#REF!,0),0)</f>
        <v>#REF!</v>
      </c>
      <c r="D62" s="178" t="e">
        <f>VLOOKUP($A62,#REF!,MATCH( $A$2,#REF!,0)+1,0)</f>
        <v>#REF!</v>
      </c>
      <c r="E62" s="178" t="e">
        <f>VLOOKUP($A62,#REF!,MATCH( $A$2,#REF!,0)+2,0)</f>
        <v>#REF!</v>
      </c>
      <c r="F62" s="178" t="e">
        <f>VLOOKUP($A62,#REF!,MATCH( $A$2,#REF!,0)+3,0)</f>
        <v>#REF!</v>
      </c>
      <c r="G62" s="3"/>
      <c r="H62" s="68"/>
      <c r="I62" s="68"/>
      <c r="J62" s="68"/>
      <c r="K62" s="68"/>
      <c r="L62" s="4"/>
      <c r="M62" s="66"/>
      <c r="N62" s="67"/>
      <c r="O62" s="67"/>
      <c r="P62" s="4"/>
      <c r="Q62" s="63"/>
      <c r="R62" s="58"/>
      <c r="S62" s="164"/>
    </row>
    <row r="63" spans="1:19" x14ac:dyDescent="0.25">
      <c r="A63" s="54" t="s">
        <v>193</v>
      </c>
      <c r="B63" s="177" t="s">
        <v>78</v>
      </c>
      <c r="C63" s="178" t="e">
        <f>VLOOKUP($A63,#REF!,MATCH( $A$2,#REF!,0),0)</f>
        <v>#REF!</v>
      </c>
      <c r="D63" s="178" t="e">
        <f>VLOOKUP($A63,#REF!,MATCH( $A$2,#REF!,0)+1,0)</f>
        <v>#REF!</v>
      </c>
      <c r="E63" s="178" t="e">
        <f>VLOOKUP($A63,#REF!,MATCH( $A$2,#REF!,0)+2,0)</f>
        <v>#REF!</v>
      </c>
      <c r="F63" s="178" t="e">
        <f>VLOOKUP($A63,#REF!,MATCH( $A$2,#REF!,0)+3,0)</f>
        <v>#REF!</v>
      </c>
      <c r="G63" s="3"/>
      <c r="H63" s="68"/>
      <c r="I63" s="68"/>
      <c r="J63" s="68"/>
      <c r="K63" s="68"/>
      <c r="L63" s="4"/>
      <c r="M63" s="66"/>
      <c r="N63" s="67"/>
      <c r="O63" s="67"/>
      <c r="P63" s="4"/>
      <c r="Q63" s="63"/>
      <c r="R63" s="58"/>
      <c r="S63" s="164"/>
    </row>
    <row r="64" spans="1:19" x14ac:dyDescent="0.25">
      <c r="A64" s="54" t="s">
        <v>108</v>
      </c>
      <c r="B64" s="180" t="s">
        <v>79</v>
      </c>
      <c r="C64" s="181" t="e">
        <f>SUM(C60:C63)</f>
        <v>#REF!</v>
      </c>
      <c r="D64" s="181" t="e">
        <f t="shared" ref="D64:F64" si="9">SUM(D60:D63)</f>
        <v>#REF!</v>
      </c>
      <c r="E64" s="181" t="e">
        <f t="shared" si="9"/>
        <v>#REF!</v>
      </c>
      <c r="F64" s="181" t="e">
        <f t="shared" si="9"/>
        <v>#REF!</v>
      </c>
      <c r="G64" s="3"/>
      <c r="H64" s="135" t="e">
        <f>VLOOKUP($A64,#REF!,MATCH( $A$2,#REF!,0),0)-C64</f>
        <v>#REF!</v>
      </c>
      <c r="I64" s="135" t="e">
        <f>VLOOKUP($A64,#REF!,MATCH( $A$2,#REF!,0)+1,0)-D64</f>
        <v>#REF!</v>
      </c>
      <c r="J64" s="135" t="e">
        <f>VLOOKUP($A64,#REF!,MATCH( $A$2,#REF!,0)+2,0)-E64</f>
        <v>#REF!</v>
      </c>
      <c r="K64" s="135" t="e">
        <f>VLOOKUP($A64,#REF!,MATCH( $A$2,#REF!,0)+3,0)-F64</f>
        <v>#REF!</v>
      </c>
      <c r="L64" s="4"/>
      <c r="M64" s="70"/>
      <c r="N64" s="70"/>
      <c r="O64" s="70"/>
      <c r="P64" s="4"/>
      <c r="Q64" s="75"/>
      <c r="R64" s="58"/>
      <c r="S64" s="164"/>
    </row>
    <row r="65" spans="1:19" x14ac:dyDescent="0.25">
      <c r="B65" s="197" t="s">
        <v>80</v>
      </c>
      <c r="C65" s="178" t="s">
        <v>2</v>
      </c>
      <c r="D65" s="178" t="s">
        <v>2</v>
      </c>
      <c r="E65" s="178" t="s">
        <v>2</v>
      </c>
      <c r="F65" s="178" t="s">
        <v>2</v>
      </c>
      <c r="G65" s="3"/>
      <c r="H65" s="68"/>
      <c r="I65" s="68"/>
      <c r="J65" s="68"/>
      <c r="K65" s="68"/>
      <c r="L65" s="4"/>
      <c r="M65" s="66"/>
      <c r="N65" s="67"/>
      <c r="O65" s="69"/>
      <c r="P65" s="4"/>
      <c r="Q65" s="63"/>
      <c r="R65" s="58"/>
      <c r="S65" s="164"/>
    </row>
    <row r="66" spans="1:19" x14ac:dyDescent="0.25">
      <c r="A66" s="54" t="s">
        <v>109</v>
      </c>
      <c r="B66" s="177" t="s">
        <v>81</v>
      </c>
      <c r="C66" s="178" t="e">
        <f>VLOOKUP($A66,#REF!,MATCH( $A$2,#REF!,0),0)</f>
        <v>#REF!</v>
      </c>
      <c r="D66" s="178" t="e">
        <f>VLOOKUP($A66,#REF!,MATCH( $A$2,#REF!,0)+1,0)</f>
        <v>#REF!</v>
      </c>
      <c r="E66" s="178" t="e">
        <f>VLOOKUP($A66,#REF!,MATCH( $A$2,#REF!,0)+2,0)</f>
        <v>#REF!</v>
      </c>
      <c r="F66" s="178" t="e">
        <f>VLOOKUP($A66,#REF!,MATCH( $A$2,#REF!,0)+3,0)</f>
        <v>#REF!</v>
      </c>
      <c r="G66" s="3"/>
      <c r="H66" s="68"/>
      <c r="I66" s="68"/>
      <c r="J66" s="68"/>
      <c r="K66" s="68"/>
      <c r="L66" s="4"/>
      <c r="M66" s="66"/>
      <c r="N66" s="67"/>
      <c r="O66" s="67"/>
      <c r="P66" s="4"/>
      <c r="Q66" s="63"/>
      <c r="R66" s="58"/>
      <c r="S66" s="164"/>
    </row>
    <row r="67" spans="1:19" ht="15" customHeight="1" x14ac:dyDescent="0.25">
      <c r="A67" s="54" t="s">
        <v>110</v>
      </c>
      <c r="B67" s="71" t="s">
        <v>82</v>
      </c>
      <c r="C67" s="178" t="e">
        <f>VLOOKUP($A67,#REF!,MATCH( $A$2,#REF!,0),0)</f>
        <v>#REF!</v>
      </c>
      <c r="D67" s="178" t="e">
        <f>VLOOKUP($A67,#REF!,MATCH( $A$2,#REF!,0)+1,0)</f>
        <v>#REF!</v>
      </c>
      <c r="E67" s="178" t="e">
        <f>VLOOKUP($A67,#REF!,MATCH( $A$2,#REF!,0)+2,0)</f>
        <v>#REF!</v>
      </c>
      <c r="F67" s="178" t="e">
        <f>VLOOKUP($A67,#REF!,MATCH( $A$2,#REF!,0)+3,0)</f>
        <v>#REF!</v>
      </c>
      <c r="G67" s="3"/>
      <c r="H67" s="68"/>
      <c r="I67" s="68"/>
      <c r="J67" s="68"/>
      <c r="K67" s="68"/>
      <c r="L67" s="4"/>
      <c r="M67" s="72"/>
      <c r="N67" s="72"/>
      <c r="O67" s="72"/>
      <c r="P67" s="4"/>
      <c r="Q67" s="63"/>
      <c r="R67" s="58"/>
      <c r="S67" s="164"/>
    </row>
    <row r="68" spans="1:19" x14ac:dyDescent="0.25">
      <c r="A68" s="54" t="s">
        <v>111</v>
      </c>
      <c r="B68" s="177" t="s">
        <v>83</v>
      </c>
      <c r="C68" s="178" t="e">
        <f>VLOOKUP($A68,#REF!,MATCH( $A$2,#REF!,0),0)</f>
        <v>#REF!</v>
      </c>
      <c r="D68" s="178" t="e">
        <f>VLOOKUP($A68,#REF!,MATCH( $A$2,#REF!,0)+1,0)</f>
        <v>#REF!</v>
      </c>
      <c r="E68" s="178" t="e">
        <f>VLOOKUP($A68,#REF!,MATCH( $A$2,#REF!,0)+2,0)</f>
        <v>#REF!</v>
      </c>
      <c r="F68" s="178" t="e">
        <f>VLOOKUP($A68,#REF!,MATCH( $A$2,#REF!,0)+3,0)</f>
        <v>#REF!</v>
      </c>
      <c r="G68" s="3"/>
      <c r="H68" s="68"/>
      <c r="I68" s="68"/>
      <c r="J68" s="68"/>
      <c r="K68" s="68"/>
      <c r="L68" s="4"/>
      <c r="M68" s="72"/>
      <c r="N68" s="72"/>
      <c r="O68" s="72"/>
      <c r="P68" s="4"/>
      <c r="Q68" s="63"/>
      <c r="R68" s="58"/>
      <c r="S68" s="164"/>
    </row>
    <row r="69" spans="1:19" x14ac:dyDescent="0.25">
      <c r="A69" s="54" t="s">
        <v>112</v>
      </c>
      <c r="B69" s="177" t="s">
        <v>84</v>
      </c>
      <c r="C69" s="178" t="e">
        <f>VLOOKUP($A69,#REF!,MATCH( $A$2,#REF!,0),0)</f>
        <v>#REF!</v>
      </c>
      <c r="D69" s="178" t="e">
        <f>VLOOKUP($A69,#REF!,MATCH( $A$2,#REF!,0)+1,0)</f>
        <v>#REF!</v>
      </c>
      <c r="E69" s="178" t="e">
        <f>VLOOKUP($A69,#REF!,MATCH( $A$2,#REF!,0)+2,0)</f>
        <v>#REF!</v>
      </c>
      <c r="F69" s="178" t="e">
        <f>VLOOKUP($A69,#REF!,MATCH( $A$2,#REF!,0)+3,0)</f>
        <v>#REF!</v>
      </c>
      <c r="G69" s="3"/>
      <c r="H69" s="68"/>
      <c r="I69" s="68"/>
      <c r="J69" s="68"/>
      <c r="K69" s="68"/>
      <c r="L69" s="40"/>
      <c r="M69" s="72"/>
      <c r="N69" s="72"/>
      <c r="O69" s="72"/>
      <c r="P69" s="40"/>
      <c r="Q69" s="63"/>
      <c r="R69" s="73"/>
      <c r="S69" s="164"/>
    </row>
    <row r="70" spans="1:19" x14ac:dyDescent="0.25">
      <c r="A70" s="54" t="s">
        <v>113</v>
      </c>
      <c r="B70" s="177" t="s">
        <v>85</v>
      </c>
      <c r="C70" s="178" t="e">
        <f>VLOOKUP($A70,#REF!,MATCH( $A$2,#REF!,0),0)</f>
        <v>#REF!</v>
      </c>
      <c r="D70" s="178" t="e">
        <f>VLOOKUP($A70,#REF!,MATCH( $A$2,#REF!,0)+1,0)</f>
        <v>#REF!</v>
      </c>
      <c r="E70" s="178" t="e">
        <f>VLOOKUP($A70,#REF!,MATCH( $A$2,#REF!,0)+2,0)</f>
        <v>#REF!</v>
      </c>
      <c r="F70" s="178" t="e">
        <f>VLOOKUP($A70,#REF!,MATCH( $A$2,#REF!,0)+3,0)</f>
        <v>#REF!</v>
      </c>
      <c r="G70" s="3"/>
      <c r="H70" s="68"/>
      <c r="I70" s="68"/>
      <c r="J70" s="68"/>
      <c r="K70" s="68"/>
      <c r="L70" s="4"/>
      <c r="M70" s="72"/>
      <c r="N70" s="72"/>
      <c r="O70" s="72"/>
      <c r="P70" s="4"/>
      <c r="Q70" s="63"/>
      <c r="R70" s="58"/>
      <c r="S70" s="164"/>
    </row>
    <row r="71" spans="1:19" x14ac:dyDescent="0.25">
      <c r="A71" s="54" t="s">
        <v>114</v>
      </c>
      <c r="B71" s="177" t="s">
        <v>86</v>
      </c>
      <c r="C71" s="178" t="e">
        <f>VLOOKUP($A71,#REF!,MATCH( $A$2,#REF!,0),0)</f>
        <v>#REF!</v>
      </c>
      <c r="D71" s="178" t="e">
        <f>VLOOKUP($A71,#REF!,MATCH( $A$2,#REF!,0)+1,0)</f>
        <v>#REF!</v>
      </c>
      <c r="E71" s="178" t="e">
        <f>VLOOKUP($A71,#REF!,MATCH( $A$2,#REF!,0)+2,0)</f>
        <v>#REF!</v>
      </c>
      <c r="F71" s="178" t="e">
        <f>VLOOKUP($A71,#REF!,MATCH( $A$2,#REF!,0)+3,0)</f>
        <v>#REF!</v>
      </c>
      <c r="G71" s="3"/>
      <c r="H71" s="68"/>
      <c r="I71" s="68"/>
      <c r="J71" s="68"/>
      <c r="K71" s="68"/>
      <c r="L71" s="4"/>
      <c r="M71" s="72"/>
      <c r="N71" s="72"/>
      <c r="O71" s="72"/>
      <c r="P71" s="4"/>
      <c r="Q71" s="63"/>
      <c r="R71" s="58"/>
      <c r="S71" s="164"/>
    </row>
    <row r="72" spans="1:19" x14ac:dyDescent="0.25">
      <c r="A72" s="54" t="s">
        <v>115</v>
      </c>
      <c r="B72" s="177" t="s">
        <v>39</v>
      </c>
      <c r="C72" s="178" t="e">
        <f>VLOOKUP($A72,#REF!,MATCH( $A$2,#REF!,0),0)</f>
        <v>#REF!</v>
      </c>
      <c r="D72" s="178" t="e">
        <f>VLOOKUP($A72,#REF!,MATCH( $A$2,#REF!,0)+1,0)</f>
        <v>#REF!</v>
      </c>
      <c r="E72" s="178" t="e">
        <f>VLOOKUP($A72,#REF!,MATCH( $A$2,#REF!,0)+2,0)</f>
        <v>#REF!</v>
      </c>
      <c r="F72" s="178" t="e">
        <f>VLOOKUP($A72,#REF!,MATCH( $A$2,#REF!,0)+3,0)</f>
        <v>#REF!</v>
      </c>
      <c r="G72" s="3"/>
      <c r="H72" s="68"/>
      <c r="I72" s="68"/>
      <c r="J72" s="68"/>
      <c r="K72" s="68"/>
      <c r="L72" s="4"/>
      <c r="M72" s="66"/>
      <c r="N72" s="67"/>
      <c r="O72" s="67"/>
      <c r="P72" s="4"/>
      <c r="Q72" s="63"/>
      <c r="R72" s="58"/>
      <c r="S72" s="164"/>
    </row>
    <row r="73" spans="1:19" x14ac:dyDescent="0.25">
      <c r="A73" s="54" t="s">
        <v>116</v>
      </c>
      <c r="B73" s="180" t="s">
        <v>87</v>
      </c>
      <c r="C73" s="181" t="e">
        <f>SUM(C66:C72)</f>
        <v>#REF!</v>
      </c>
      <c r="D73" s="181" t="e">
        <f t="shared" ref="D73:F73" si="10">SUM(D66:D72)</f>
        <v>#REF!</v>
      </c>
      <c r="E73" s="181" t="e">
        <f t="shared" si="10"/>
        <v>#REF!</v>
      </c>
      <c r="F73" s="181" t="e">
        <f t="shared" si="10"/>
        <v>#REF!</v>
      </c>
      <c r="G73" s="3"/>
      <c r="H73" s="24" t="e">
        <f>VLOOKUP($A73,#REF!,MATCH( $A$2,#REF!,0),0)-C73</f>
        <v>#REF!</v>
      </c>
      <c r="I73" s="24" t="e">
        <f>VLOOKUP($A73,#REF!,MATCH( $A$2,#REF!,0)+1,0)-D73</f>
        <v>#REF!</v>
      </c>
      <c r="J73" s="24" t="e">
        <f>VLOOKUP($A73,#REF!,MATCH( $A$2,#REF!,0)+2,0)-E73</f>
        <v>#REF!</v>
      </c>
      <c r="K73" s="24" t="e">
        <f>VLOOKUP($A73,#REF!,MATCH( $A$2,#REF!,0)+3,0)-F73</f>
        <v>#REF!</v>
      </c>
      <c r="L73" s="4"/>
      <c r="M73" s="70"/>
      <c r="N73" s="70"/>
      <c r="O73" s="70"/>
      <c r="P73" s="4"/>
      <c r="Q73" s="75"/>
      <c r="R73" s="58"/>
      <c r="S73" s="164"/>
    </row>
    <row r="74" spans="1:19" x14ac:dyDescent="0.25">
      <c r="A74" s="54" t="s">
        <v>117</v>
      </c>
      <c r="B74" s="180" t="s">
        <v>88</v>
      </c>
      <c r="C74" s="181" t="e">
        <f>C64+C73</f>
        <v>#REF!</v>
      </c>
      <c r="D74" s="181" t="e">
        <f t="shared" ref="D74:F74" si="11">D64+D73</f>
        <v>#REF!</v>
      </c>
      <c r="E74" s="181" t="e">
        <f t="shared" si="11"/>
        <v>#REF!</v>
      </c>
      <c r="F74" s="181" t="e">
        <f t="shared" si="11"/>
        <v>#REF!</v>
      </c>
      <c r="G74" s="3"/>
      <c r="H74" s="135" t="e">
        <f>VLOOKUP($A74,#REF!,MATCH( $A$2,#REF!,0),0)-C74</f>
        <v>#REF!</v>
      </c>
      <c r="I74" s="135" t="e">
        <f>VLOOKUP($A74,#REF!,MATCH( $A$2,#REF!,0)+1,0)-D74</f>
        <v>#REF!</v>
      </c>
      <c r="J74" s="135" t="e">
        <f>VLOOKUP($A74,#REF!,MATCH( $A$2,#REF!,0)+2,0)-E74</f>
        <v>#REF!</v>
      </c>
      <c r="K74" s="135" t="e">
        <f>VLOOKUP($A74,#REF!,MATCH( $A$2,#REF!,0)+3,0)-F74</f>
        <v>#REF!</v>
      </c>
      <c r="L74" s="4"/>
      <c r="M74" s="70"/>
      <c r="N74" s="70"/>
      <c r="O74" s="70"/>
      <c r="P74" s="4"/>
      <c r="Q74" s="75"/>
      <c r="R74" s="58"/>
      <c r="S74" s="164"/>
    </row>
    <row r="75" spans="1:19" x14ac:dyDescent="0.25">
      <c r="B75" s="197" t="s">
        <v>89</v>
      </c>
      <c r="C75" s="178" t="s">
        <v>2</v>
      </c>
      <c r="D75" s="178" t="s">
        <v>2</v>
      </c>
      <c r="E75" s="178" t="s">
        <v>2</v>
      </c>
      <c r="F75" s="178" t="s">
        <v>2</v>
      </c>
      <c r="G75" s="3"/>
      <c r="H75" s="74"/>
      <c r="I75" s="74"/>
      <c r="J75" s="74"/>
      <c r="K75" s="68"/>
      <c r="L75" s="4"/>
      <c r="M75" s="66"/>
      <c r="N75" s="67"/>
      <c r="O75" s="67"/>
      <c r="P75" s="4"/>
      <c r="Q75" s="63"/>
      <c r="R75" s="58"/>
      <c r="S75" s="164"/>
    </row>
    <row r="76" spans="1:19" x14ac:dyDescent="0.25">
      <c r="A76" s="54" t="s">
        <v>118</v>
      </c>
      <c r="B76" s="177" t="s">
        <v>90</v>
      </c>
      <c r="C76" s="178" t="e">
        <f>-VLOOKUP($A76,#REF!,MATCH( $A$2,#REF!,0),0)</f>
        <v>#REF!</v>
      </c>
      <c r="D76" s="178" t="e">
        <f>-VLOOKUP($A76,#REF!,MATCH( $A$2,#REF!,0)+1,0)</f>
        <v>#REF!</v>
      </c>
      <c r="E76" s="178" t="e">
        <f>-VLOOKUP($A76,#REF!,MATCH( $A$2,#REF!,0)+2,0)</f>
        <v>#REF!</v>
      </c>
      <c r="F76" s="178" t="e">
        <f>-VLOOKUP($A76,#REF!,MATCH( $A$2,#REF!,0)+3,0)</f>
        <v>#REF!</v>
      </c>
      <c r="G76" s="3"/>
      <c r="H76" s="68"/>
      <c r="I76" s="68"/>
      <c r="J76" s="68"/>
      <c r="K76" s="68"/>
      <c r="L76" s="4"/>
      <c r="M76" s="66"/>
      <c r="N76" s="67"/>
      <c r="O76" s="69"/>
      <c r="P76" s="4"/>
      <c r="Q76" s="63"/>
      <c r="R76" s="58"/>
      <c r="S76" s="164"/>
    </row>
    <row r="77" spans="1:19" x14ac:dyDescent="0.25">
      <c r="A77" s="54" t="s">
        <v>119</v>
      </c>
      <c r="B77" s="177" t="s">
        <v>91</v>
      </c>
      <c r="C77" s="178" t="e">
        <f>-VLOOKUP($A77,#REF!,MATCH( $A$2,#REF!,0),0)</f>
        <v>#REF!</v>
      </c>
      <c r="D77" s="178" t="e">
        <f>-VLOOKUP($A77,#REF!,MATCH( $A$2,#REF!,0)+1,0)</f>
        <v>#REF!</v>
      </c>
      <c r="E77" s="178" t="e">
        <f>-VLOOKUP($A77,#REF!,MATCH( $A$2,#REF!,0)+2,0)</f>
        <v>#REF!</v>
      </c>
      <c r="F77" s="178" t="e">
        <f>-VLOOKUP($A77,#REF!,MATCH( $A$2,#REF!,0)+3,0)</f>
        <v>#REF!</v>
      </c>
      <c r="G77" s="3"/>
      <c r="H77" s="68"/>
      <c r="I77" s="68"/>
      <c r="J77" s="68"/>
      <c r="K77" s="68"/>
      <c r="L77" s="4"/>
      <c r="M77" s="66"/>
      <c r="N77" s="67"/>
      <c r="O77" s="67"/>
      <c r="P77" s="4"/>
      <c r="Q77" s="63"/>
      <c r="R77" s="58"/>
      <c r="S77" s="164"/>
    </row>
    <row r="78" spans="1:19" x14ac:dyDescent="0.25">
      <c r="A78" s="54" t="s">
        <v>120</v>
      </c>
      <c r="B78" s="177" t="s">
        <v>92</v>
      </c>
      <c r="C78" s="178" t="e">
        <f>-VLOOKUP($A78,#REF!,MATCH( $A$2,#REF!,0),0)</f>
        <v>#REF!</v>
      </c>
      <c r="D78" s="178" t="e">
        <f>-VLOOKUP($A78,#REF!,MATCH( $A$2,#REF!,0)+1,0)</f>
        <v>#REF!</v>
      </c>
      <c r="E78" s="178" t="e">
        <f>-VLOOKUP($A78,#REF!,MATCH( $A$2,#REF!,0)+2,0)</f>
        <v>#REF!</v>
      </c>
      <c r="F78" s="178" t="e">
        <f>-VLOOKUP($A78,#REF!,MATCH( $A$2,#REF!,0)+3,0)</f>
        <v>#REF!</v>
      </c>
      <c r="G78" s="3"/>
      <c r="H78" s="68"/>
      <c r="I78" s="68"/>
      <c r="J78" s="68"/>
      <c r="K78" s="68"/>
      <c r="L78" s="4"/>
      <c r="M78" s="66"/>
      <c r="N78" s="67"/>
      <c r="O78" s="69"/>
      <c r="P78" s="4"/>
      <c r="Q78" s="63"/>
      <c r="R78" s="58"/>
      <c r="S78" s="164"/>
    </row>
    <row r="79" spans="1:19" x14ac:dyDescent="0.25">
      <c r="A79" s="54" t="s">
        <v>121</v>
      </c>
      <c r="B79" s="177" t="s">
        <v>39</v>
      </c>
      <c r="C79" s="178" t="e">
        <f>-VLOOKUP($A79,#REF!,MATCH( $A$2,#REF!,0),0)</f>
        <v>#REF!</v>
      </c>
      <c r="D79" s="178" t="e">
        <f>-VLOOKUP($A79,#REF!,MATCH( $A$2,#REF!,0)+1,0)</f>
        <v>#REF!</v>
      </c>
      <c r="E79" s="178" t="e">
        <f>-VLOOKUP($A79,#REF!,MATCH( $A$2,#REF!,0)+2,0)</f>
        <v>#REF!</v>
      </c>
      <c r="F79" s="178" t="e">
        <f>-VLOOKUP($A79,#REF!,MATCH( $A$2,#REF!,0)+3,0)</f>
        <v>#REF!</v>
      </c>
      <c r="G79" s="3"/>
      <c r="H79" s="68"/>
      <c r="I79" s="68"/>
      <c r="J79" s="68"/>
      <c r="K79" s="68"/>
      <c r="L79" s="4"/>
      <c r="M79" s="66"/>
      <c r="N79" s="67"/>
      <c r="O79" s="67"/>
      <c r="P79" s="4"/>
      <c r="Q79" s="63"/>
      <c r="R79" s="58"/>
      <c r="S79" s="164"/>
    </row>
    <row r="80" spans="1:19" x14ac:dyDescent="0.25">
      <c r="A80" s="54" t="s">
        <v>122</v>
      </c>
      <c r="B80" s="180" t="s">
        <v>93</v>
      </c>
      <c r="C80" s="181" t="e">
        <f>SUM(C76:C79)</f>
        <v>#REF!</v>
      </c>
      <c r="D80" s="181" t="e">
        <f t="shared" ref="D80:F80" si="12">SUM(D76:D79)</f>
        <v>#REF!</v>
      </c>
      <c r="E80" s="181" t="e">
        <f t="shared" si="12"/>
        <v>#REF!</v>
      </c>
      <c r="F80" s="181" t="e">
        <f t="shared" si="12"/>
        <v>#REF!</v>
      </c>
      <c r="G80" s="3"/>
      <c r="H80" s="24" t="e">
        <f>-VLOOKUP($A80,#REF!,MATCH( $A$2,#REF!,0),0)-C80</f>
        <v>#REF!</v>
      </c>
      <c r="I80" s="24" t="e">
        <f>-VLOOKUP($A80,#REF!,MATCH( $A$2,#REF!,0)+1,0)-D80</f>
        <v>#REF!</v>
      </c>
      <c r="J80" s="24" t="e">
        <f>-VLOOKUP($A80,#REF!,MATCH( $A$2,#REF!,0)+2,0)-E80</f>
        <v>#REF!</v>
      </c>
      <c r="K80" s="24" t="e">
        <f>-VLOOKUP($A80,#REF!,MATCH( $A$2,#REF!,0)+3,0)-F80</f>
        <v>#REF!</v>
      </c>
      <c r="L80" s="29"/>
      <c r="M80" s="70"/>
      <c r="N80" s="70"/>
      <c r="O80" s="70"/>
      <c r="P80" s="29"/>
      <c r="Q80" s="75"/>
      <c r="R80" s="58"/>
      <c r="S80" s="164"/>
    </row>
    <row r="81" spans="1:19" ht="15.75" thickBot="1" x14ac:dyDescent="0.3">
      <c r="A81" s="54" t="s">
        <v>123</v>
      </c>
      <c r="B81" s="183" t="s">
        <v>94</v>
      </c>
      <c r="C81" s="184" t="e">
        <f>C74-C80</f>
        <v>#REF!</v>
      </c>
      <c r="D81" s="184" t="e">
        <f t="shared" ref="D81:F81" si="13">D74-D80</f>
        <v>#REF!</v>
      </c>
      <c r="E81" s="184" t="e">
        <f t="shared" si="13"/>
        <v>#REF!</v>
      </c>
      <c r="F81" s="184" t="e">
        <f t="shared" si="13"/>
        <v>#REF!</v>
      </c>
      <c r="G81" s="3"/>
      <c r="H81" s="136" t="e">
        <f>VLOOKUP($A81,#REF!,MATCH( $A$2,#REF!,0),0)-C81</f>
        <v>#REF!</v>
      </c>
      <c r="I81" s="136" t="e">
        <f>VLOOKUP($A81,#REF!,MATCH( $A$2,#REF!,0)+1,0)-D81</f>
        <v>#REF!</v>
      </c>
      <c r="J81" s="136" t="e">
        <f>VLOOKUP($A81,#REF!,MATCH( $A$2,#REF!,0)+2,0)-E81</f>
        <v>#REF!</v>
      </c>
      <c r="K81" s="136" t="e">
        <f>VLOOKUP($A81,#REF!,MATCH( $A$2,#REF!,0)+3,0)-F81</f>
        <v>#REF!</v>
      </c>
      <c r="L81" s="29"/>
      <c r="M81" s="76"/>
      <c r="N81" s="76"/>
      <c r="O81" s="76"/>
      <c r="P81" s="29"/>
      <c r="Q81" s="77"/>
      <c r="R81" s="58"/>
      <c r="S81" s="164"/>
    </row>
    <row r="82" spans="1:19" x14ac:dyDescent="0.25">
      <c r="B82" s="197" t="s">
        <v>95</v>
      </c>
      <c r="C82" s="178" t="s">
        <v>2</v>
      </c>
      <c r="D82" s="178" t="s">
        <v>2</v>
      </c>
      <c r="E82" s="178" t="s">
        <v>2</v>
      </c>
      <c r="F82" s="178" t="s">
        <v>2</v>
      </c>
      <c r="G82" s="3"/>
      <c r="H82" s="78"/>
      <c r="I82" s="78"/>
      <c r="J82" s="78"/>
      <c r="K82" s="78"/>
      <c r="L82" s="29"/>
      <c r="M82" s="67"/>
      <c r="N82" s="67"/>
      <c r="O82" s="67"/>
      <c r="P82" s="29"/>
      <c r="Q82" s="79"/>
      <c r="R82" s="58"/>
      <c r="S82" s="164"/>
    </row>
    <row r="83" spans="1:19" x14ac:dyDescent="0.25">
      <c r="A83" s="54" t="s">
        <v>124</v>
      </c>
      <c r="B83" s="179" t="s">
        <v>96</v>
      </c>
      <c r="C83" s="178" t="e">
        <f>-VLOOKUP($A83,#REF!,MATCH( $A$2,#REF!,0),0)</f>
        <v>#REF!</v>
      </c>
      <c r="D83" s="178" t="e">
        <f>-VLOOKUP($A83,#REF!,MATCH( $A$2,#REF!,0)+1,0)</f>
        <v>#REF!</v>
      </c>
      <c r="E83" s="178" t="e">
        <f>-VLOOKUP($A83,#REF!,MATCH( $A$2,#REF!,0)+2,0)</f>
        <v>#REF!</v>
      </c>
      <c r="F83" s="178" t="e">
        <f>-VLOOKUP($A83,#REF!,MATCH( $A$2,#REF!,0)+3,0)</f>
        <v>#REF!</v>
      </c>
      <c r="G83" s="3"/>
      <c r="H83" s="78"/>
      <c r="I83" s="78"/>
      <c r="J83" s="78"/>
      <c r="K83" s="78"/>
      <c r="L83" s="29"/>
      <c r="M83" s="113" t="e">
        <f>SUM(D83-C83)-C161</f>
        <v>#REF!</v>
      </c>
      <c r="N83" s="113" t="e">
        <f>SUM(E83-D83)-C164</f>
        <v>#REF!</v>
      </c>
      <c r="O83" s="113" t="e">
        <f>SUM(F83-E83)-C167</f>
        <v>#REF!</v>
      </c>
      <c r="P83" s="29"/>
      <c r="Q83" s="79"/>
      <c r="R83" s="58"/>
      <c r="S83" s="164"/>
    </row>
    <row r="84" spans="1:19" x14ac:dyDescent="0.25">
      <c r="A84" s="54" t="s">
        <v>125</v>
      </c>
      <c r="B84" s="177" t="s">
        <v>97</v>
      </c>
      <c r="C84" s="178" t="e">
        <f>-VLOOKUP($A84,#REF!,MATCH( $A$2,#REF!,0),0)</f>
        <v>#REF!</v>
      </c>
      <c r="D84" s="178" t="e">
        <f>-VLOOKUP($A84,#REF!,MATCH( $A$2,#REF!,0)+1,0)</f>
        <v>#REF!</v>
      </c>
      <c r="E84" s="178" t="e">
        <f>-VLOOKUP($A84,#REF!,MATCH( $A$2,#REF!,0)+2,0)</f>
        <v>#REF!</v>
      </c>
      <c r="F84" s="178" t="e">
        <f>-VLOOKUP($A84,#REF!,MATCH( $A$2,#REF!,0)+3,0)</f>
        <v>#REF!</v>
      </c>
      <c r="G84" s="3"/>
      <c r="H84" s="68"/>
      <c r="I84" s="68"/>
      <c r="J84" s="68"/>
      <c r="K84" s="68"/>
      <c r="L84" s="4"/>
      <c r="M84" s="66"/>
      <c r="N84" s="66"/>
      <c r="O84" s="66"/>
      <c r="P84" s="4"/>
      <c r="Q84" s="63"/>
      <c r="R84" s="58"/>
      <c r="S84" s="164"/>
    </row>
    <row r="85" spans="1:19" x14ac:dyDescent="0.25">
      <c r="A85" s="54" t="s">
        <v>126</v>
      </c>
      <c r="B85" s="179" t="s">
        <v>98</v>
      </c>
      <c r="C85" s="178" t="e">
        <f>-VLOOKUP($A85,#REF!,MATCH( $A$2,#REF!,0),0)</f>
        <v>#REF!</v>
      </c>
      <c r="D85" s="178" t="e">
        <f>-VLOOKUP($A85,#REF!,MATCH( $A$2,#REF!,0)+1,0)</f>
        <v>#REF!</v>
      </c>
      <c r="E85" s="178" t="e">
        <f>-VLOOKUP($A85,#REF!,MATCH( $A$2,#REF!,0)+2,0)</f>
        <v>#REF!</v>
      </c>
      <c r="F85" s="178" t="e">
        <f>-VLOOKUP($A85,#REF!,MATCH( $A$2,#REF!,0)+3,0)</f>
        <v>#REF!</v>
      </c>
      <c r="G85" s="3"/>
      <c r="H85" s="68"/>
      <c r="I85" s="68"/>
      <c r="J85" s="68"/>
      <c r="K85" s="68"/>
      <c r="L85" s="4"/>
      <c r="M85" s="80"/>
      <c r="N85" s="80"/>
      <c r="O85" s="80"/>
      <c r="P85" s="4"/>
      <c r="Q85" s="63"/>
      <c r="R85" s="58"/>
      <c r="S85" s="164"/>
    </row>
    <row r="86" spans="1:19" ht="15.75" thickBot="1" x14ac:dyDescent="0.3">
      <c r="A86" s="54" t="s">
        <v>127</v>
      </c>
      <c r="B86" s="183" t="s">
        <v>99</v>
      </c>
      <c r="C86" s="184" t="e">
        <f>SUM(C83:C85)</f>
        <v>#REF!</v>
      </c>
      <c r="D86" s="184" t="e">
        <f t="shared" ref="D86:F86" si="14">SUM(D83:D85)</f>
        <v>#REF!</v>
      </c>
      <c r="E86" s="184" t="e">
        <f t="shared" si="14"/>
        <v>#REF!</v>
      </c>
      <c r="F86" s="184" t="e">
        <f t="shared" si="14"/>
        <v>#REF!</v>
      </c>
      <c r="G86" s="3"/>
      <c r="H86" s="136" t="e">
        <f>-VLOOKUP($A86,#REF!,MATCH( $A$2,#REF!,0),0)-C86</f>
        <v>#REF!</v>
      </c>
      <c r="I86" s="136" t="e">
        <f>-VLOOKUP($A86,#REF!,MATCH( $A$2,#REF!,0)+1,0)-D86</f>
        <v>#REF!</v>
      </c>
      <c r="J86" s="136" t="e">
        <f>-VLOOKUP($A86,#REF!,MATCH( $A$2,#REF!,0)+2,0)-E86</f>
        <v>#REF!</v>
      </c>
      <c r="K86" s="136" t="e">
        <f>-VLOOKUP($A86,#REF!,MATCH( $A$2,#REF!,0)+3,0)-F86</f>
        <v>#REF!</v>
      </c>
      <c r="L86" s="4"/>
      <c r="M86" s="76"/>
      <c r="N86" s="76"/>
      <c r="O86" s="76"/>
      <c r="P86" s="4"/>
      <c r="Q86" s="77"/>
      <c r="R86" s="58"/>
      <c r="S86" s="164"/>
    </row>
    <row r="87" spans="1:19" x14ac:dyDescent="0.25">
      <c r="B87" s="3"/>
      <c r="C87" s="3"/>
      <c r="D87" s="3"/>
      <c r="E87" s="3"/>
      <c r="F87" s="3"/>
      <c r="G87" s="3"/>
      <c r="R87" s="49"/>
    </row>
    <row r="88" spans="1:19" x14ac:dyDescent="0.25">
      <c r="B88" s="3"/>
      <c r="C88" s="3"/>
      <c r="D88" s="3"/>
      <c r="E88" s="3"/>
      <c r="F88" s="3"/>
      <c r="G88" s="3"/>
      <c r="R88" s="49"/>
    </row>
    <row r="89" spans="1:19" x14ac:dyDescent="0.25">
      <c r="B89" s="3"/>
      <c r="C89" s="3"/>
      <c r="D89" s="3"/>
      <c r="E89" s="3"/>
      <c r="F89" s="3"/>
      <c r="G89" s="3"/>
    </row>
    <row r="90" spans="1:19" x14ac:dyDescent="0.25">
      <c r="B90" s="3"/>
      <c r="C90" s="3"/>
      <c r="D90" s="3"/>
      <c r="E90" s="3"/>
      <c r="F90" s="3"/>
      <c r="G90" s="3"/>
    </row>
    <row r="91" spans="1:19" x14ac:dyDescent="0.25">
      <c r="B91" s="546" t="s">
        <v>42</v>
      </c>
      <c r="C91" s="546"/>
      <c r="D91" s="546"/>
      <c r="E91" s="546"/>
      <c r="F91" s="546"/>
    </row>
    <row r="92" spans="1:19" x14ac:dyDescent="0.25">
      <c r="B92" s="50" t="s">
        <v>43</v>
      </c>
      <c r="C92" s="51"/>
      <c r="D92" s="51"/>
      <c r="E92" s="51"/>
      <c r="F92" s="51"/>
    </row>
    <row r="96" spans="1:19" x14ac:dyDescent="0.25">
      <c r="B96" s="81" t="s">
        <v>100</v>
      </c>
      <c r="C96" s="23" t="e">
        <f>C74-C86</f>
        <v>#REF!</v>
      </c>
      <c r="D96" s="23" t="e">
        <f t="shared" ref="D96:F96" si="15">D74-D86</f>
        <v>#REF!</v>
      </c>
      <c r="E96" s="23" t="e">
        <f t="shared" si="15"/>
        <v>#REF!</v>
      </c>
      <c r="F96" s="23" t="e">
        <f t="shared" si="15"/>
        <v>#REF!</v>
      </c>
    </row>
    <row r="97" spans="1:18" x14ac:dyDescent="0.25">
      <c r="B97" s="4"/>
      <c r="C97" s="4"/>
      <c r="D97" s="4"/>
      <c r="E97" s="4"/>
      <c r="F97" s="4"/>
    </row>
    <row r="98" spans="1:18" x14ac:dyDescent="0.25">
      <c r="B98" s="151" t="s">
        <v>254</v>
      </c>
      <c r="C98" s="82" t="e">
        <f>C60-C140</f>
        <v>#REF!</v>
      </c>
      <c r="D98" s="82" t="e">
        <f t="shared" ref="D98:F98" si="16">D60-D140</f>
        <v>#REF!</v>
      </c>
      <c r="E98" s="82" t="e">
        <f t="shared" si="16"/>
        <v>#REF!</v>
      </c>
      <c r="F98" s="82" t="e">
        <f t="shared" si="16"/>
        <v>#REF!</v>
      </c>
    </row>
    <row r="101" spans="1:18" x14ac:dyDescent="0.25">
      <c r="B101" s="3"/>
      <c r="C101" s="3"/>
      <c r="D101" s="3"/>
      <c r="E101" s="3"/>
      <c r="F101" s="3"/>
    </row>
    <row r="102" spans="1:18" x14ac:dyDescent="0.25">
      <c r="B102" s="83" t="s">
        <v>249</v>
      </c>
      <c r="C102" s="84"/>
      <c r="D102" s="84"/>
      <c r="E102" s="84"/>
      <c r="F102" s="84"/>
      <c r="G102" s="3"/>
      <c r="H102" s="3"/>
    </row>
    <row r="103" spans="1:18" x14ac:dyDescent="0.25">
      <c r="B103" s="84"/>
      <c r="C103" s="84"/>
      <c r="D103" s="84"/>
      <c r="E103" s="84"/>
      <c r="F103" s="84"/>
      <c r="G103" s="3"/>
      <c r="H103" s="3"/>
      <c r="M103" s="7" t="s">
        <v>104</v>
      </c>
    </row>
    <row r="104" spans="1:18" x14ac:dyDescent="0.25">
      <c r="B104" s="52" t="s">
        <v>105</v>
      </c>
      <c r="C104" s="52"/>
      <c r="D104" s="52"/>
      <c r="E104" s="52"/>
      <c r="F104" s="52"/>
      <c r="G104" s="3"/>
      <c r="H104" s="3"/>
      <c r="M104" s="7" t="s">
        <v>246</v>
      </c>
      <c r="O104" s="9" t="s">
        <v>107</v>
      </c>
    </row>
    <row r="105" spans="1:18" x14ac:dyDescent="0.25">
      <c r="B105" s="53" t="s">
        <v>0</v>
      </c>
      <c r="C105" s="53"/>
      <c r="D105" s="53"/>
      <c r="E105" s="53"/>
      <c r="F105" s="53"/>
      <c r="G105" s="3"/>
      <c r="H105" s="38" t="s">
        <v>106</v>
      </c>
      <c r="I105" s="38"/>
      <c r="J105" s="38"/>
      <c r="K105" s="20"/>
      <c r="L105" s="85"/>
      <c r="M105" s="7"/>
      <c r="N105" s="85"/>
      <c r="O105" s="9" t="s">
        <v>1</v>
      </c>
    </row>
    <row r="106" spans="1:18" x14ac:dyDescent="0.25">
      <c r="B106" s="189" t="s">
        <v>2</v>
      </c>
      <c r="C106" s="196" t="s">
        <v>3</v>
      </c>
      <c r="D106" s="196" t="s">
        <v>4</v>
      </c>
      <c r="E106" s="196" t="s">
        <v>4</v>
      </c>
      <c r="F106" s="196" t="s">
        <v>5</v>
      </c>
      <c r="G106" s="3"/>
      <c r="H106" s="11" t="s">
        <v>3</v>
      </c>
      <c r="I106" s="11" t="s">
        <v>4</v>
      </c>
      <c r="J106" s="11" t="s">
        <v>4</v>
      </c>
      <c r="K106" s="11" t="s">
        <v>5</v>
      </c>
      <c r="L106" s="85"/>
      <c r="M106" s="86" t="s">
        <v>4</v>
      </c>
      <c r="N106" s="87"/>
      <c r="O106" s="88" t="s">
        <v>4</v>
      </c>
    </row>
    <row r="107" spans="1:18" x14ac:dyDescent="0.25">
      <c r="B107" s="173" t="s">
        <v>2</v>
      </c>
      <c r="C107" s="174" t="s">
        <v>6</v>
      </c>
      <c r="D107" s="174" t="s">
        <v>7</v>
      </c>
      <c r="E107" s="174" t="s">
        <v>8</v>
      </c>
      <c r="F107" s="174" t="s">
        <v>7</v>
      </c>
      <c r="G107" s="3"/>
      <c r="H107" s="13" t="s">
        <v>6</v>
      </c>
      <c r="I107" s="13" t="s">
        <v>7</v>
      </c>
      <c r="J107" s="13" t="s">
        <v>8</v>
      </c>
      <c r="K107" s="13" t="s">
        <v>7</v>
      </c>
      <c r="L107" s="85"/>
      <c r="M107" s="89" t="s">
        <v>7</v>
      </c>
      <c r="N107" s="87"/>
      <c r="O107" s="90" t="s">
        <v>7</v>
      </c>
    </row>
    <row r="108" spans="1:18" x14ac:dyDescent="0.25">
      <c r="B108" s="197" t="s">
        <v>128</v>
      </c>
      <c r="C108" s="198" t="s">
        <v>2</v>
      </c>
      <c r="D108" s="198" t="s">
        <v>2</v>
      </c>
      <c r="E108" s="198" t="s">
        <v>2</v>
      </c>
      <c r="F108" s="198" t="s">
        <v>2</v>
      </c>
      <c r="G108" s="3"/>
      <c r="H108" s="20"/>
      <c r="I108" s="20"/>
      <c r="J108" s="20"/>
      <c r="K108" s="20"/>
      <c r="L108" s="85"/>
      <c r="M108" s="91"/>
      <c r="N108" s="85"/>
      <c r="O108" s="92"/>
      <c r="R108" t="s">
        <v>2</v>
      </c>
    </row>
    <row r="109" spans="1:18" x14ac:dyDescent="0.25">
      <c r="B109" s="197" t="s">
        <v>129</v>
      </c>
      <c r="C109" s="209" t="s">
        <v>2</v>
      </c>
      <c r="D109" s="209" t="s">
        <v>2</v>
      </c>
      <c r="E109" s="209" t="s">
        <v>2</v>
      </c>
      <c r="F109" s="209" t="s">
        <v>2</v>
      </c>
      <c r="G109" s="3"/>
      <c r="H109" s="20"/>
      <c r="I109" s="20"/>
      <c r="J109" s="20"/>
      <c r="K109" s="20"/>
      <c r="L109" s="85"/>
      <c r="M109" s="93"/>
      <c r="N109" s="85"/>
      <c r="O109" s="92"/>
    </row>
    <row r="110" spans="1:18" x14ac:dyDescent="0.25">
      <c r="A110" s="54" t="s">
        <v>160</v>
      </c>
      <c r="B110" s="177" t="s">
        <v>130</v>
      </c>
      <c r="C110" s="178" t="e">
        <f>-VLOOKUP($A110,#REF!,MATCH($A$2,#REF!,0),0)</f>
        <v>#REF!</v>
      </c>
      <c r="D110" s="178" t="e">
        <f>-VLOOKUP($A110,#REF!,MATCH($A$2,#REF!,0)+1,0)</f>
        <v>#REF!</v>
      </c>
      <c r="E110" s="178" t="e">
        <f>-VLOOKUP($A110,#REF!,MATCH($A$2,#REF!,0)+2,0)</f>
        <v>#REF!</v>
      </c>
      <c r="F110" s="178" t="e">
        <f>-VLOOKUP($A110,#REF!,MATCH($A$2,#REF!,0)+3,0)</f>
        <v>#REF!</v>
      </c>
      <c r="G110" s="3"/>
      <c r="H110" s="78"/>
      <c r="I110" s="78"/>
      <c r="J110" s="78"/>
      <c r="K110" s="78"/>
      <c r="L110" s="85"/>
      <c r="M110" s="21"/>
      <c r="N110" s="85"/>
      <c r="O110" s="22">
        <f t="shared" ref="O110:O116" si="17">D1110-M110</f>
        <v>0</v>
      </c>
    </row>
    <row r="111" spans="1:18" x14ac:dyDescent="0.25">
      <c r="A111" s="54" t="s">
        <v>212</v>
      </c>
      <c r="B111" s="177" t="s">
        <v>131</v>
      </c>
      <c r="C111" s="178" t="e">
        <f>-VLOOKUP($A111,#REF!,MATCH($A$2,#REF!,0),0)</f>
        <v>#REF!</v>
      </c>
      <c r="D111" s="178" t="e">
        <f>-VLOOKUP($A111,#REF!,MATCH($A$2,#REF!,0)+1,0)</f>
        <v>#REF!</v>
      </c>
      <c r="E111" s="178" t="e">
        <f>-VLOOKUP($A111,#REF!,MATCH($A$2,#REF!,0)+2,0)</f>
        <v>#REF!</v>
      </c>
      <c r="F111" s="178" t="e">
        <f>-VLOOKUP($A111,#REF!,MATCH($A$2,#REF!,0)+3,0)</f>
        <v>#REF!</v>
      </c>
      <c r="G111" s="3"/>
      <c r="H111" s="78"/>
      <c r="I111" s="78"/>
      <c r="J111" s="78"/>
      <c r="K111" s="78"/>
      <c r="L111" s="85"/>
      <c r="M111" s="21"/>
      <c r="N111" s="85"/>
      <c r="O111" s="22">
        <f t="shared" si="17"/>
        <v>0</v>
      </c>
    </row>
    <row r="112" spans="1:18" x14ac:dyDescent="0.25">
      <c r="A112" s="54" t="s">
        <v>163</v>
      </c>
      <c r="B112" s="177" t="s">
        <v>132</v>
      </c>
      <c r="C112" s="178" t="e">
        <f>-VLOOKUP($A112,#REF!,MATCH($A$2,#REF!,0),0)</f>
        <v>#REF!</v>
      </c>
      <c r="D112" s="178" t="e">
        <f>-VLOOKUP($A112,#REF!,MATCH($A$2,#REF!,0)+1,0)</f>
        <v>#REF!</v>
      </c>
      <c r="E112" s="178" t="e">
        <f>-VLOOKUP($A112,#REF!,MATCH($A$2,#REF!,0)+2,0)</f>
        <v>#REF!</v>
      </c>
      <c r="F112" s="178" t="e">
        <f>-VLOOKUP($A112,#REF!,MATCH($A$2,#REF!,0)+3,0)</f>
        <v>#REF!</v>
      </c>
      <c r="G112" s="3"/>
      <c r="H112" s="78"/>
      <c r="I112" s="78"/>
      <c r="J112" s="78"/>
      <c r="K112" s="78"/>
      <c r="L112" s="85"/>
      <c r="M112" s="21"/>
      <c r="N112" s="85"/>
      <c r="O112" s="22">
        <f t="shared" si="17"/>
        <v>0</v>
      </c>
    </row>
    <row r="113" spans="1:15" x14ac:dyDescent="0.25">
      <c r="A113" s="54" t="s">
        <v>164</v>
      </c>
      <c r="B113" s="177" t="s">
        <v>133</v>
      </c>
      <c r="C113" s="178" t="e">
        <f>-VLOOKUP($A113,#REF!,MATCH($A$2,#REF!,0),0)</f>
        <v>#REF!</v>
      </c>
      <c r="D113" s="178" t="e">
        <f>-VLOOKUP($A113,#REF!,MATCH($A$2,#REF!,0)+1,0)</f>
        <v>#REF!</v>
      </c>
      <c r="E113" s="178" t="e">
        <f>-VLOOKUP($A113,#REF!,MATCH($A$2,#REF!,0)+2,0)</f>
        <v>#REF!</v>
      </c>
      <c r="F113" s="178" t="e">
        <f>-VLOOKUP($A113,#REF!,MATCH($A$2,#REF!,0)+3,0)</f>
        <v>#REF!</v>
      </c>
      <c r="G113" s="3"/>
      <c r="H113" s="78"/>
      <c r="I113" s="78"/>
      <c r="J113" s="78"/>
      <c r="K113" s="78"/>
      <c r="L113" s="85"/>
      <c r="M113" s="21"/>
      <c r="N113" s="85"/>
      <c r="O113" s="22">
        <f t="shared" si="17"/>
        <v>0</v>
      </c>
    </row>
    <row r="114" spans="1:15" x14ac:dyDescent="0.25">
      <c r="A114" s="54" t="s">
        <v>165</v>
      </c>
      <c r="B114" s="177" t="s">
        <v>134</v>
      </c>
      <c r="C114" s="178" t="e">
        <f>-VLOOKUP($A114,#REF!,MATCH($A$2,#REF!,0),0)</f>
        <v>#REF!</v>
      </c>
      <c r="D114" s="178" t="e">
        <f>-VLOOKUP($A114,#REF!,MATCH($A$2,#REF!,0)+1,0)</f>
        <v>#REF!</v>
      </c>
      <c r="E114" s="178" t="e">
        <f>-VLOOKUP($A114,#REF!,MATCH($A$2,#REF!,0)+2,0)</f>
        <v>#REF!</v>
      </c>
      <c r="F114" s="178" t="e">
        <f>-VLOOKUP($A114,#REF!,MATCH($A$2,#REF!,0)+3,0)</f>
        <v>#REF!</v>
      </c>
      <c r="G114" s="3"/>
      <c r="H114" s="78"/>
      <c r="I114" s="78"/>
      <c r="J114" s="78"/>
      <c r="K114" s="78"/>
      <c r="L114" s="85"/>
      <c r="M114" s="21"/>
      <c r="N114" s="85"/>
      <c r="O114" s="22">
        <f t="shared" si="17"/>
        <v>0</v>
      </c>
    </row>
    <row r="115" spans="1:15" x14ac:dyDescent="0.25">
      <c r="A115" s="54" t="s">
        <v>166</v>
      </c>
      <c r="B115" s="194" t="s">
        <v>135</v>
      </c>
      <c r="C115" s="178" t="e">
        <f>-VLOOKUP($A115,#REF!,MATCH($A$2,#REF!,0),0)</f>
        <v>#REF!</v>
      </c>
      <c r="D115" s="178" t="e">
        <f>-VLOOKUP($A115,#REF!,MATCH($A$2,#REF!,0)+1,0)</f>
        <v>#REF!</v>
      </c>
      <c r="E115" s="178" t="e">
        <f>-VLOOKUP($A115,#REF!,MATCH($A$2,#REF!,0)+2,0)</f>
        <v>#REF!</v>
      </c>
      <c r="F115" s="178" t="e">
        <f>-VLOOKUP($A115,#REF!,MATCH($A$2,#REF!,0)+3,0)</f>
        <v>#REF!</v>
      </c>
      <c r="G115" s="3"/>
      <c r="H115" s="94"/>
      <c r="I115" s="94"/>
      <c r="J115" s="94"/>
      <c r="K115" s="94"/>
      <c r="L115" s="85"/>
      <c r="M115" s="44"/>
      <c r="N115" s="85"/>
      <c r="O115" s="22">
        <f t="shared" si="17"/>
        <v>0</v>
      </c>
    </row>
    <row r="116" spans="1:15" x14ac:dyDescent="0.25">
      <c r="A116" s="54" t="s">
        <v>167</v>
      </c>
      <c r="B116" s="197" t="s">
        <v>136</v>
      </c>
      <c r="C116" s="193" t="e">
        <f>SUM(C110:C115)</f>
        <v>#REF!</v>
      </c>
      <c r="D116" s="193" t="e">
        <f t="shared" ref="D116:F116" si="18">SUM(D110:D115)</f>
        <v>#REF!</v>
      </c>
      <c r="E116" s="193" t="e">
        <f t="shared" si="18"/>
        <v>#REF!</v>
      </c>
      <c r="F116" s="193" t="e">
        <f t="shared" si="18"/>
        <v>#REF!</v>
      </c>
      <c r="G116" s="3"/>
      <c r="H116" s="24" t="e">
        <f>-VLOOKUP($A116,#REF!,MATCH($A$2,#REF!,0),0)-C116</f>
        <v>#REF!</v>
      </c>
      <c r="I116" s="24" t="e">
        <f>-VLOOKUP($A116,#REF!,MATCH($A$2,#REF!,0)+1,0)-D116</f>
        <v>#REF!</v>
      </c>
      <c r="J116" s="24" t="e">
        <f>-VLOOKUP($A116,#REF!,MATCH($A$2,#REF!,0)+2,0)-E116</f>
        <v>#REF!</v>
      </c>
      <c r="K116" s="24" t="e">
        <f>-VLOOKUP($A116,#REF!,MATCH($A$2,#REF!,0)+3,0)-F116</f>
        <v>#REF!</v>
      </c>
      <c r="L116" s="85"/>
      <c r="M116" s="95"/>
      <c r="N116" s="85"/>
      <c r="O116" s="27">
        <f t="shared" si="17"/>
        <v>0</v>
      </c>
    </row>
    <row r="117" spans="1:15" x14ac:dyDescent="0.25">
      <c r="B117" s="197" t="s">
        <v>137</v>
      </c>
      <c r="C117" s="178" t="s">
        <v>2</v>
      </c>
      <c r="D117" s="178" t="s">
        <v>2</v>
      </c>
      <c r="E117" s="178" t="s">
        <v>2</v>
      </c>
      <c r="F117" s="178" t="s">
        <v>2</v>
      </c>
      <c r="G117" s="3"/>
      <c r="H117" s="78"/>
      <c r="I117" s="78"/>
      <c r="J117" s="78"/>
      <c r="K117" s="78"/>
      <c r="L117" s="85"/>
      <c r="M117" s="21"/>
      <c r="N117" s="85"/>
      <c r="O117" s="22"/>
    </row>
    <row r="118" spans="1:15" x14ac:dyDescent="0.25">
      <c r="A118" s="54" t="s">
        <v>168</v>
      </c>
      <c r="B118" s="177" t="s">
        <v>138</v>
      </c>
      <c r="C118" s="178" t="e">
        <f>-VLOOKUP($A118,#REF!,MATCH($A$2,#REF!,0),0)</f>
        <v>#REF!</v>
      </c>
      <c r="D118" s="178" t="e">
        <f>-VLOOKUP($A118,#REF!,MATCH($A$2,#REF!,0)+1,0)</f>
        <v>#REF!</v>
      </c>
      <c r="E118" s="178" t="e">
        <f>-VLOOKUP($A118,#REF!,MATCH($A$2,#REF!,0)+2,0)</f>
        <v>#REF!</v>
      </c>
      <c r="F118" s="178" t="e">
        <f>-VLOOKUP($A118,#REF!,MATCH($A$2,#REF!,0)+3,0)</f>
        <v>#REF!</v>
      </c>
      <c r="G118" s="3"/>
      <c r="H118" s="78"/>
      <c r="I118" s="78"/>
      <c r="J118" s="78"/>
      <c r="K118" s="78"/>
      <c r="L118" s="85"/>
      <c r="M118" s="30"/>
      <c r="N118" s="85"/>
      <c r="O118" s="22">
        <f t="shared" ref="O118:O124" si="19">D1118-M118</f>
        <v>0</v>
      </c>
    </row>
    <row r="119" spans="1:15" x14ac:dyDescent="0.25">
      <c r="A119" s="54" t="s">
        <v>169</v>
      </c>
      <c r="B119" s="177" t="s">
        <v>139</v>
      </c>
      <c r="C119" s="178" t="e">
        <f>-VLOOKUP($A119,#REF!,MATCH($A$2,#REF!,0),0)</f>
        <v>#REF!</v>
      </c>
      <c r="D119" s="178" t="e">
        <f>-VLOOKUP($A119,#REF!,MATCH($A$2,#REF!,0)+1,0)</f>
        <v>#REF!</v>
      </c>
      <c r="E119" s="178" t="e">
        <f>-VLOOKUP($A119,#REF!,MATCH($A$2,#REF!,0)+2,0)</f>
        <v>#REF!</v>
      </c>
      <c r="F119" s="178" t="e">
        <f>-VLOOKUP($A119,#REF!,MATCH($A$2,#REF!,0)+3,0)</f>
        <v>#REF!</v>
      </c>
      <c r="G119" s="3"/>
      <c r="H119" s="78"/>
      <c r="I119" s="78"/>
      <c r="J119" s="78"/>
      <c r="K119" s="78"/>
      <c r="L119" s="85"/>
      <c r="M119" s="30"/>
      <c r="N119" s="85"/>
      <c r="O119" s="22">
        <f t="shared" si="19"/>
        <v>0</v>
      </c>
    </row>
    <row r="120" spans="1:15" x14ac:dyDescent="0.25">
      <c r="A120" s="54" t="s">
        <v>170</v>
      </c>
      <c r="B120" s="177" t="s">
        <v>140</v>
      </c>
      <c r="C120" s="178" t="e">
        <f>-VLOOKUP($A120,#REF!,MATCH($A$2,#REF!,0),0)</f>
        <v>#REF!</v>
      </c>
      <c r="D120" s="178" t="e">
        <f>-VLOOKUP($A120,#REF!,MATCH($A$2,#REF!,0)+1,0)</f>
        <v>#REF!</v>
      </c>
      <c r="E120" s="178" t="e">
        <f>-VLOOKUP($A120,#REF!,MATCH($A$2,#REF!,0)+2,0)</f>
        <v>#REF!</v>
      </c>
      <c r="F120" s="178" t="e">
        <f>-VLOOKUP($A120,#REF!,MATCH($A$2,#REF!,0)+3,0)</f>
        <v>#REF!</v>
      </c>
      <c r="G120" s="3"/>
      <c r="H120" s="96"/>
      <c r="I120" s="96"/>
      <c r="J120" s="96"/>
      <c r="K120" s="96"/>
      <c r="L120" s="85"/>
      <c r="M120" s="30"/>
      <c r="N120" s="85"/>
      <c r="O120" s="22">
        <f t="shared" si="19"/>
        <v>0</v>
      </c>
    </row>
    <row r="121" spans="1:15" x14ac:dyDescent="0.25">
      <c r="A121" s="54" t="s">
        <v>171</v>
      </c>
      <c r="B121" s="177" t="s">
        <v>24</v>
      </c>
      <c r="C121" s="178" t="e">
        <f>-VLOOKUP($A121,#REF!,MATCH($A$2,#REF!,0),0)</f>
        <v>#REF!</v>
      </c>
      <c r="D121" s="178" t="e">
        <f>-VLOOKUP($A121,#REF!,MATCH($A$2,#REF!,0)+1,0)</f>
        <v>#REF!</v>
      </c>
      <c r="E121" s="178" t="e">
        <f>-VLOOKUP($A121,#REF!,MATCH($A$2,#REF!,0)+2,0)</f>
        <v>#REF!</v>
      </c>
      <c r="F121" s="178" t="e">
        <f>-VLOOKUP($A121,#REF!,MATCH($A$2,#REF!,0)+3,0)</f>
        <v>#REF!</v>
      </c>
      <c r="G121" s="3"/>
      <c r="H121" s="78"/>
      <c r="I121" s="78"/>
      <c r="J121" s="78"/>
      <c r="K121" s="78"/>
      <c r="L121" s="85"/>
      <c r="M121" s="21"/>
      <c r="N121" s="85"/>
      <c r="O121" s="22">
        <f t="shared" si="19"/>
        <v>0</v>
      </c>
    </row>
    <row r="122" spans="1:15" x14ac:dyDescent="0.25">
      <c r="A122" s="54" t="s">
        <v>172</v>
      </c>
      <c r="B122" s="177" t="s">
        <v>141</v>
      </c>
      <c r="C122" s="178" t="e">
        <f>-VLOOKUP($A122,#REF!,MATCH($A$2,#REF!,0),0)</f>
        <v>#REF!</v>
      </c>
      <c r="D122" s="178" t="e">
        <f>-VLOOKUP($A122,#REF!,MATCH($A$2,#REF!,0)+1,0)</f>
        <v>#REF!</v>
      </c>
      <c r="E122" s="178" t="e">
        <f>-VLOOKUP($A122,#REF!,MATCH($A$2,#REF!,0)+2,0)</f>
        <v>#REF!</v>
      </c>
      <c r="F122" s="178" t="e">
        <f>-VLOOKUP($A122,#REF!,MATCH($A$2,#REF!,0)+3,0)</f>
        <v>#REF!</v>
      </c>
      <c r="G122" s="3"/>
      <c r="H122" s="78"/>
      <c r="I122" s="78"/>
      <c r="J122" s="78"/>
      <c r="K122" s="78"/>
      <c r="L122" s="85"/>
      <c r="M122" s="21"/>
      <c r="N122" s="85"/>
      <c r="O122" s="22">
        <f t="shared" si="19"/>
        <v>0</v>
      </c>
    </row>
    <row r="123" spans="1:15" x14ac:dyDescent="0.25">
      <c r="A123" s="54" t="s">
        <v>173</v>
      </c>
      <c r="B123" s="180" t="s">
        <v>142</v>
      </c>
      <c r="C123" s="181" t="e">
        <f>SUM(C118:C122)</f>
        <v>#REF!</v>
      </c>
      <c r="D123" s="181" t="e">
        <f t="shared" ref="D123:F123" si="20">SUM(D118:D122)</f>
        <v>#REF!</v>
      </c>
      <c r="E123" s="181" t="e">
        <f t="shared" si="20"/>
        <v>#REF!</v>
      </c>
      <c r="F123" s="181" t="e">
        <f t="shared" si="20"/>
        <v>#REF!</v>
      </c>
      <c r="G123" s="3"/>
      <c r="H123" s="135" t="e">
        <f>-VLOOKUP($A123,#REF!,MATCH($A$2,#REF!,0),0)-C123</f>
        <v>#REF!</v>
      </c>
      <c r="I123" s="135" t="e">
        <f>-VLOOKUP($A123,#REF!,MATCH($A$2,#REF!,0)+1,0)-D123</f>
        <v>#REF!</v>
      </c>
      <c r="J123" s="135" t="e">
        <f>-VLOOKUP($A123,#REF!,MATCH($A$2,#REF!,0)+2,0)-E123</f>
        <v>#REF!</v>
      </c>
      <c r="K123" s="135" t="e">
        <f>-VLOOKUP($A123,#REF!,MATCH($A$2,#REF!,0)+3,0)-F123</f>
        <v>#REF!</v>
      </c>
      <c r="L123" s="85"/>
      <c r="M123" s="31"/>
      <c r="N123" s="85"/>
      <c r="O123" s="32">
        <f t="shared" si="19"/>
        <v>0</v>
      </c>
    </row>
    <row r="124" spans="1:15" x14ac:dyDescent="0.25">
      <c r="A124" s="54" t="s">
        <v>174</v>
      </c>
      <c r="B124" s="197" t="s">
        <v>143</v>
      </c>
      <c r="C124" s="182" t="e">
        <f>SUM(C116,C123)</f>
        <v>#REF!</v>
      </c>
      <c r="D124" s="182" t="e">
        <f t="shared" ref="D124:F124" si="21">SUM(D116,D123)</f>
        <v>#REF!</v>
      </c>
      <c r="E124" s="182" t="e">
        <f t="shared" si="21"/>
        <v>#REF!</v>
      </c>
      <c r="F124" s="182" t="e">
        <f t="shared" si="21"/>
        <v>#REF!</v>
      </c>
      <c r="G124" s="3"/>
      <c r="H124" s="96"/>
      <c r="I124" s="96"/>
      <c r="J124" s="96"/>
      <c r="K124" s="96"/>
      <c r="L124" s="85"/>
      <c r="M124" s="42"/>
      <c r="N124" s="85"/>
      <c r="O124" s="22">
        <f t="shared" si="19"/>
        <v>0</v>
      </c>
    </row>
    <row r="125" spans="1:15" x14ac:dyDescent="0.25">
      <c r="B125" s="197" t="s">
        <v>144</v>
      </c>
      <c r="C125" s="210" t="s">
        <v>2</v>
      </c>
      <c r="D125" s="210" t="s">
        <v>2</v>
      </c>
      <c r="E125" s="210" t="s">
        <v>2</v>
      </c>
      <c r="F125" s="210" t="s">
        <v>2</v>
      </c>
      <c r="G125" s="3"/>
      <c r="H125" s="78"/>
      <c r="I125" s="78"/>
      <c r="J125" s="78"/>
      <c r="K125" s="78"/>
      <c r="L125" s="85"/>
      <c r="M125" s="98"/>
      <c r="N125" s="85"/>
      <c r="O125" s="22"/>
    </row>
    <row r="126" spans="1:15" x14ac:dyDescent="0.25">
      <c r="A126" s="54" t="s">
        <v>175</v>
      </c>
      <c r="B126" s="177" t="s">
        <v>145</v>
      </c>
      <c r="C126" s="178" t="e">
        <f>-VLOOKUP($A126,#REF!,MATCH($A$2,#REF!,0),0)</f>
        <v>#REF!</v>
      </c>
      <c r="D126" s="178" t="e">
        <f>-VLOOKUP($A126,#REF!,MATCH($A$2,#REF!,0)+1,0)</f>
        <v>#REF!</v>
      </c>
      <c r="E126" s="178" t="e">
        <f>-VLOOKUP($A126,#REF!,MATCH($A$2,#REF!,0)+2,0)</f>
        <v>#REF!</v>
      </c>
      <c r="F126" s="178" t="e">
        <f>-VLOOKUP($A126,#REF!,MATCH($A$2,#REF!,0)+3,0)</f>
        <v>#REF!</v>
      </c>
      <c r="G126" s="3"/>
      <c r="H126" s="78"/>
      <c r="I126" s="78"/>
      <c r="J126" s="78"/>
      <c r="K126" s="78"/>
      <c r="L126" s="85"/>
      <c r="M126" s="21"/>
      <c r="N126" s="85"/>
      <c r="O126" s="22">
        <f t="shared" ref="O126:O131" si="22">D1126-M126</f>
        <v>0</v>
      </c>
    </row>
    <row r="127" spans="1:15" x14ac:dyDescent="0.25">
      <c r="A127" s="54" t="s">
        <v>176</v>
      </c>
      <c r="B127" s="177" t="s">
        <v>146</v>
      </c>
      <c r="C127" s="178" t="e">
        <f>-VLOOKUP($A127,#REF!,MATCH($A$2,#REF!,0),0)</f>
        <v>#REF!</v>
      </c>
      <c r="D127" s="178" t="e">
        <f>-VLOOKUP($A127,#REF!,MATCH($A$2,#REF!,0)+1,0)</f>
        <v>#REF!</v>
      </c>
      <c r="E127" s="178" t="e">
        <f>-VLOOKUP($A127,#REF!,MATCH($A$2,#REF!,0)+2,0)</f>
        <v>#REF!</v>
      </c>
      <c r="F127" s="178" t="e">
        <f>-VLOOKUP($A127,#REF!,MATCH($A$2,#REF!,0)+3,0)</f>
        <v>#REF!</v>
      </c>
      <c r="G127" s="3"/>
      <c r="H127" s="78"/>
      <c r="I127" s="78"/>
      <c r="J127" s="78"/>
      <c r="K127" s="78"/>
      <c r="L127" s="85"/>
      <c r="M127" s="21"/>
      <c r="N127" s="99"/>
      <c r="O127" s="22">
        <f t="shared" si="22"/>
        <v>0</v>
      </c>
    </row>
    <row r="128" spans="1:15" x14ac:dyDescent="0.25">
      <c r="A128" s="54" t="s">
        <v>177</v>
      </c>
      <c r="B128" s="179" t="s">
        <v>147</v>
      </c>
      <c r="C128" s="178" t="e">
        <f>-VLOOKUP($A128,#REF!,MATCH($A$2,#REF!,0),0)</f>
        <v>#REF!</v>
      </c>
      <c r="D128" s="178" t="e">
        <f>-VLOOKUP($A128,#REF!,MATCH($A$2,#REF!,0)+1,0)</f>
        <v>#REF!</v>
      </c>
      <c r="E128" s="178" t="e">
        <f>-VLOOKUP($A128,#REF!,MATCH($A$2,#REF!,0)+2,0)</f>
        <v>#REF!</v>
      </c>
      <c r="F128" s="178" t="e">
        <f>-VLOOKUP($A128,#REF!,MATCH($A$2,#REF!,0)+3,0)</f>
        <v>#REF!</v>
      </c>
      <c r="G128" s="3"/>
      <c r="H128" s="78"/>
      <c r="I128" s="78"/>
      <c r="J128" s="78"/>
      <c r="K128" s="78"/>
      <c r="L128" s="100"/>
      <c r="M128" s="30"/>
      <c r="N128" s="99"/>
      <c r="O128" s="22">
        <f t="shared" si="22"/>
        <v>0</v>
      </c>
    </row>
    <row r="129" spans="1:15" x14ac:dyDescent="0.25">
      <c r="A129" s="54" t="s">
        <v>178</v>
      </c>
      <c r="B129" s="179" t="s">
        <v>148</v>
      </c>
      <c r="C129" s="178" t="e">
        <f>-VLOOKUP($A129,#REF!,MATCH($A$2,#REF!,0),0)</f>
        <v>#REF!</v>
      </c>
      <c r="D129" s="178" t="e">
        <f>-VLOOKUP($A129,#REF!,MATCH($A$2,#REF!,0)+1,0)</f>
        <v>#REF!</v>
      </c>
      <c r="E129" s="178" t="e">
        <f>-VLOOKUP($A129,#REF!,MATCH($A$2,#REF!,0)+2,0)</f>
        <v>#REF!</v>
      </c>
      <c r="F129" s="178" t="e">
        <f>-VLOOKUP($A129,#REF!,MATCH($A$2,#REF!,0)+3,0)</f>
        <v>#REF!</v>
      </c>
      <c r="G129" s="3"/>
      <c r="H129" s="78"/>
      <c r="I129" s="78"/>
      <c r="J129" s="78"/>
      <c r="K129" s="78"/>
      <c r="L129" s="100"/>
      <c r="M129" s="30"/>
      <c r="N129" s="100"/>
      <c r="O129" s="22">
        <f t="shared" si="22"/>
        <v>0</v>
      </c>
    </row>
    <row r="130" spans="1:15" x14ac:dyDescent="0.25">
      <c r="A130" s="54" t="s">
        <v>179</v>
      </c>
      <c r="B130" s="194" t="s">
        <v>149</v>
      </c>
      <c r="C130" s="178" t="e">
        <f>-VLOOKUP($A130,#REF!,MATCH($A$2,#REF!,0),0)</f>
        <v>#REF!</v>
      </c>
      <c r="D130" s="178" t="e">
        <f>-VLOOKUP($A130,#REF!,MATCH($A$2,#REF!,0)+1,0)</f>
        <v>#REF!</v>
      </c>
      <c r="E130" s="178" t="e">
        <f>-VLOOKUP($A130,#REF!,MATCH($A$2,#REF!,0)+2,0)</f>
        <v>#REF!</v>
      </c>
      <c r="F130" s="178" t="e">
        <f>-VLOOKUP($A130,#REF!,MATCH($A$2,#REF!,0)+3,0)</f>
        <v>#REF!</v>
      </c>
      <c r="G130" s="3"/>
      <c r="H130" s="78"/>
      <c r="I130" s="78"/>
      <c r="J130" s="78"/>
      <c r="K130" s="78"/>
      <c r="L130" s="100"/>
      <c r="M130" s="30"/>
      <c r="N130" s="100"/>
      <c r="O130" s="22">
        <f t="shared" si="22"/>
        <v>0</v>
      </c>
    </row>
    <row r="131" spans="1:15" x14ac:dyDescent="0.25">
      <c r="A131" s="54" t="s">
        <v>180</v>
      </c>
      <c r="B131" s="175" t="s">
        <v>150</v>
      </c>
      <c r="C131" s="193" t="e">
        <f>SUM(C126:C130)</f>
        <v>#REF!</v>
      </c>
      <c r="D131" s="193" t="e">
        <f t="shared" ref="D131:F131" si="23">SUM(D126:D130)</f>
        <v>#REF!</v>
      </c>
      <c r="E131" s="193" t="e">
        <f t="shared" si="23"/>
        <v>#REF!</v>
      </c>
      <c r="F131" s="193" t="e">
        <f t="shared" si="23"/>
        <v>#REF!</v>
      </c>
      <c r="G131" s="3"/>
      <c r="H131" s="24" t="e">
        <f>-VLOOKUP($A131,#REF!,MATCH($A$2,#REF!,0),0)-C131</f>
        <v>#REF!</v>
      </c>
      <c r="I131" s="24" t="e">
        <f>-VLOOKUP($A131,#REF!,MATCH($A$2,#REF!,0)+1,0)-D131</f>
        <v>#REF!</v>
      </c>
      <c r="J131" s="24" t="e">
        <f>-VLOOKUP($A131,#REF!,MATCH($A$2,#REF!,0)+2,0)-E131</f>
        <v>#REF!</v>
      </c>
      <c r="K131" s="24" t="e">
        <f>-VLOOKUP($A131,#REF!,MATCH($A$2,#REF!,0)+3,0)-F131</f>
        <v>#REF!</v>
      </c>
      <c r="L131" s="85"/>
      <c r="M131" s="42"/>
      <c r="N131" s="85"/>
      <c r="O131" s="22">
        <f t="shared" si="22"/>
        <v>0</v>
      </c>
    </row>
    <row r="132" spans="1:15" x14ac:dyDescent="0.25">
      <c r="B132" s="197" t="s">
        <v>151</v>
      </c>
      <c r="C132" s="210" t="s">
        <v>2</v>
      </c>
      <c r="D132" s="210" t="s">
        <v>2</v>
      </c>
      <c r="E132" s="210" t="s">
        <v>2</v>
      </c>
      <c r="F132" s="210" t="s">
        <v>2</v>
      </c>
      <c r="G132" s="3"/>
      <c r="H132" s="78"/>
      <c r="I132" s="78"/>
      <c r="J132" s="78"/>
      <c r="K132" s="78"/>
      <c r="L132" s="85"/>
      <c r="M132" s="98"/>
      <c r="N132" s="85"/>
      <c r="O132" s="22"/>
    </row>
    <row r="133" spans="1:15" x14ac:dyDescent="0.25">
      <c r="A133" s="54" t="s">
        <v>181</v>
      </c>
      <c r="B133" s="177" t="s">
        <v>152</v>
      </c>
      <c r="C133" s="178" t="e">
        <f>-VLOOKUP($A133,#REF!,MATCH($A$2,#REF!,0),0)</f>
        <v>#REF!</v>
      </c>
      <c r="D133" s="178" t="e">
        <f>-VLOOKUP($A133,#REF!,MATCH($A$2,#REF!,0)+1,0)</f>
        <v>#REF!</v>
      </c>
      <c r="E133" s="178" t="e">
        <f>-VLOOKUP($A133,#REF!,MATCH($A$2,#REF!,0)+2,0)</f>
        <v>#REF!</v>
      </c>
      <c r="F133" s="178" t="e">
        <f>-VLOOKUP($A133,#REF!,MATCH($A$2,#REF!,0)+3,0)</f>
        <v>#REF!</v>
      </c>
      <c r="G133" s="3"/>
      <c r="H133" s="78"/>
      <c r="I133" s="78"/>
      <c r="J133" s="78"/>
      <c r="K133" s="78"/>
      <c r="L133" s="85"/>
      <c r="M133" s="21"/>
      <c r="N133" s="85"/>
      <c r="O133" s="22">
        <f t="shared" ref="O133:O138" si="24">D1133-M133</f>
        <v>0</v>
      </c>
    </row>
    <row r="134" spans="1:15" x14ac:dyDescent="0.25">
      <c r="A134" s="54" t="s">
        <v>182</v>
      </c>
      <c r="B134" s="177" t="s">
        <v>153</v>
      </c>
      <c r="C134" s="178" t="e">
        <f>-VLOOKUP($A134,#REF!,MATCH($A$2,#REF!,0),0)</f>
        <v>#REF!</v>
      </c>
      <c r="D134" s="178" t="e">
        <f>-VLOOKUP($A134,#REF!,MATCH($A$2,#REF!,0)+1,0)</f>
        <v>#REF!</v>
      </c>
      <c r="E134" s="178" t="e">
        <f>-VLOOKUP($A134,#REF!,MATCH($A$2,#REF!,0)+2,0)</f>
        <v>#REF!</v>
      </c>
      <c r="F134" s="178" t="e">
        <f>-VLOOKUP($A134,#REF!,MATCH($A$2,#REF!,0)+3,0)</f>
        <v>#REF!</v>
      </c>
      <c r="G134" s="3"/>
      <c r="H134" s="78"/>
      <c r="I134" s="78"/>
      <c r="J134" s="78"/>
      <c r="K134" s="78"/>
      <c r="L134" s="85"/>
      <c r="M134" s="21"/>
      <c r="N134" s="85"/>
      <c r="O134" s="22">
        <f t="shared" si="24"/>
        <v>0</v>
      </c>
    </row>
    <row r="135" spans="1:15" x14ac:dyDescent="0.25">
      <c r="A135" s="54" t="s">
        <v>183</v>
      </c>
      <c r="B135" s="179" t="s">
        <v>154</v>
      </c>
      <c r="C135" s="178" t="e">
        <f>-VLOOKUP($A135,#REF!,MATCH($A$2,#REF!,0),0)</f>
        <v>#REF!</v>
      </c>
      <c r="D135" s="178" t="e">
        <f>-VLOOKUP($A135,#REF!,MATCH($A$2,#REF!,0)+1,0)</f>
        <v>#REF!</v>
      </c>
      <c r="E135" s="178" t="e">
        <f>-VLOOKUP($A135,#REF!,MATCH($A$2,#REF!,0)+2,0)</f>
        <v>#REF!</v>
      </c>
      <c r="F135" s="178" t="e">
        <f>-VLOOKUP($A135,#REF!,MATCH($A$2,#REF!,0)+3,0)</f>
        <v>#REF!</v>
      </c>
      <c r="G135" s="3"/>
      <c r="H135" s="78"/>
      <c r="I135" s="78"/>
      <c r="J135" s="78"/>
      <c r="K135" s="78"/>
      <c r="L135" s="85"/>
      <c r="M135" s="21"/>
      <c r="N135" s="85"/>
      <c r="O135" s="22">
        <f t="shared" si="24"/>
        <v>0</v>
      </c>
    </row>
    <row r="136" spans="1:15" x14ac:dyDescent="0.25">
      <c r="A136" s="54" t="s">
        <v>184</v>
      </c>
      <c r="B136" s="179" t="s">
        <v>155</v>
      </c>
      <c r="C136" s="178" t="e">
        <f>-VLOOKUP($A136,#REF!,MATCH($A$2,#REF!,0),0)</f>
        <v>#REF!</v>
      </c>
      <c r="D136" s="178" t="e">
        <f>-VLOOKUP($A136,#REF!,MATCH($A$2,#REF!,0)+1,0)</f>
        <v>#REF!</v>
      </c>
      <c r="E136" s="178" t="e">
        <f>-VLOOKUP($A136,#REF!,MATCH($A$2,#REF!,0)+2,0)</f>
        <v>#REF!</v>
      </c>
      <c r="F136" s="178" t="e">
        <f>-VLOOKUP($A136,#REF!,MATCH($A$2,#REF!,0)+3,0)</f>
        <v>#REF!</v>
      </c>
      <c r="G136" s="3"/>
      <c r="H136" s="78"/>
      <c r="I136" s="78"/>
      <c r="J136" s="78"/>
      <c r="K136" s="78"/>
      <c r="L136" s="99"/>
      <c r="M136" s="30"/>
      <c r="N136" s="99"/>
      <c r="O136" s="22">
        <f t="shared" si="24"/>
        <v>0</v>
      </c>
    </row>
    <row r="137" spans="1:15" ht="15.75" thickBot="1" x14ac:dyDescent="0.3">
      <c r="A137" s="54" t="s">
        <v>185</v>
      </c>
      <c r="B137" s="183" t="s">
        <v>156</v>
      </c>
      <c r="C137" s="184" t="e">
        <f>SUM(C133:C136)</f>
        <v>#REF!</v>
      </c>
      <c r="D137" s="184" t="e">
        <f t="shared" ref="D137:F137" si="25">SUM(D133:D136)</f>
        <v>#REF!</v>
      </c>
      <c r="E137" s="184" t="e">
        <f t="shared" si="25"/>
        <v>#REF!</v>
      </c>
      <c r="F137" s="184" t="e">
        <f t="shared" si="25"/>
        <v>#REF!</v>
      </c>
      <c r="G137" s="3"/>
      <c r="H137" s="136" t="e">
        <f>-VLOOKUP($A137,#REF!,MATCH($A$2,#REF!,0),0)-C137</f>
        <v>#REF!</v>
      </c>
      <c r="I137" s="136" t="e">
        <f>-VLOOKUP($A137,#REF!,MATCH($A$2,#REF!,0)+1,0)-D137</f>
        <v>#REF!</v>
      </c>
      <c r="J137" s="136" t="e">
        <f>-VLOOKUP($A137,#REF!,MATCH($A$2,#REF!,0)+2,0)-E137</f>
        <v>#REF!</v>
      </c>
      <c r="K137" s="136" t="e">
        <f>-VLOOKUP($A137,#REF!,MATCH($A$2,#REF!,0)+3,0)-F137</f>
        <v>#REF!</v>
      </c>
      <c r="L137" s="102"/>
      <c r="M137" s="153"/>
      <c r="N137" s="102"/>
      <c r="O137" s="36">
        <f t="shared" si="24"/>
        <v>0</v>
      </c>
    </row>
    <row r="138" spans="1:15" x14ac:dyDescent="0.25">
      <c r="A138" s="54" t="s">
        <v>186</v>
      </c>
      <c r="B138" s="197" t="s">
        <v>157</v>
      </c>
      <c r="C138" s="182" t="e">
        <f>C124+C131+C137</f>
        <v>#REF!</v>
      </c>
      <c r="D138" s="182" t="e">
        <f t="shared" ref="D138:F138" si="26">D124+D131+D137</f>
        <v>#REF!</v>
      </c>
      <c r="E138" s="182" t="e">
        <f t="shared" si="26"/>
        <v>#REF!</v>
      </c>
      <c r="F138" s="182" t="e">
        <f t="shared" si="26"/>
        <v>#REF!</v>
      </c>
      <c r="G138" s="3"/>
      <c r="H138" s="152" t="e">
        <f>-VLOOKUP($A138,#REF!,MATCH($A$2,#REF!,0),0)-C138</f>
        <v>#REF!</v>
      </c>
      <c r="I138" s="152" t="e">
        <f>-VLOOKUP($A138,#REF!,MATCH($A$2,#REF!,0)+1,0)-D138</f>
        <v>#REF!</v>
      </c>
      <c r="J138" s="152" t="e">
        <f>-VLOOKUP($A138,#REF!,MATCH($A$2,#REF!,0)+2,0)-E138</f>
        <v>#REF!</v>
      </c>
      <c r="K138" s="152" t="e">
        <f>-VLOOKUP($A138,#REF!,MATCH($A$2,#REF!,0)+3,0)-F138</f>
        <v>#REF!</v>
      </c>
      <c r="L138" s="100"/>
      <c r="M138" s="42"/>
      <c r="N138" s="100"/>
      <c r="O138" s="22">
        <f t="shared" si="24"/>
        <v>0</v>
      </c>
    </row>
    <row r="139" spans="1:15" x14ac:dyDescent="0.25">
      <c r="A139" s="54" t="s">
        <v>187</v>
      </c>
      <c r="B139" s="194" t="s">
        <v>158</v>
      </c>
      <c r="C139" s="178" t="e">
        <f>VLOOKUP($A$139,#REF!,MATCH($A$2,#REF!,0),0)</f>
        <v>#REF!</v>
      </c>
      <c r="D139" s="178" t="e">
        <f>VLOOKUP($A$139,#REF!,MATCH($A$2,#REF!,0)+1,0)</f>
        <v>#REF!</v>
      </c>
      <c r="E139" s="178" t="e">
        <f>VLOOKUP($A$139,#REF!,MATCH($A$2,#REF!,0)+2,0)</f>
        <v>#REF!</v>
      </c>
      <c r="F139" s="178" t="e">
        <f>VLOOKUP($A$139,#REF!,MATCH($A$2,#REF!,0)+3,0)</f>
        <v>#REF!</v>
      </c>
      <c r="G139" s="3"/>
      <c r="H139" s="103"/>
      <c r="I139" s="103"/>
      <c r="J139" s="103"/>
      <c r="K139" s="103"/>
      <c r="L139" s="85"/>
    </row>
    <row r="140" spans="1:15" ht="15.75" thickBot="1" x14ac:dyDescent="0.3">
      <c r="A140" s="54" t="s">
        <v>187</v>
      </c>
      <c r="B140" s="33" t="s">
        <v>159</v>
      </c>
      <c r="C140" s="101" t="e">
        <f>C138+C139</f>
        <v>#REF!</v>
      </c>
      <c r="D140" s="101" t="e">
        <f t="shared" ref="D140:F140" si="27">D138+D139</f>
        <v>#REF!</v>
      </c>
      <c r="E140" s="101" t="e">
        <f t="shared" si="27"/>
        <v>#REF!</v>
      </c>
      <c r="F140" s="101" t="e">
        <f t="shared" si="27"/>
        <v>#REF!</v>
      </c>
      <c r="G140" s="3"/>
      <c r="H140" s="136" t="e">
        <f>VLOOKUP($A$140,#REF!,MATCH($A$2,#REF!,0),0)-C140</f>
        <v>#REF!</v>
      </c>
      <c r="I140" s="136" t="e">
        <f>VLOOKUP($A$140,#REF!,MATCH($A$2,#REF!,0)+1,0)-D140</f>
        <v>#REF!</v>
      </c>
      <c r="J140" s="136" t="e">
        <f>VLOOKUP($A$140,#REF!,MATCH($A$2,#REF!,0)+2,0)-E140</f>
        <v>#REF!</v>
      </c>
      <c r="K140" s="136" t="e">
        <f>VLOOKUP($A$140,#REF!,MATCH($A$2,#REF!,0)+3,0)-F140</f>
        <v>#REF!</v>
      </c>
      <c r="L140" s="85"/>
    </row>
    <row r="141" spans="1:15" x14ac:dyDescent="0.25">
      <c r="B141" s="3"/>
      <c r="C141" s="3"/>
      <c r="D141" s="3"/>
      <c r="E141" s="3"/>
      <c r="F141" s="3"/>
      <c r="G141" s="3"/>
      <c r="H141" s="85"/>
      <c r="I141" s="85"/>
      <c r="J141" s="85"/>
      <c r="K141" s="85"/>
      <c r="L141" s="85"/>
      <c r="M141" s="85"/>
      <c r="N141" s="85"/>
      <c r="O141" s="85"/>
    </row>
    <row r="142" spans="1:15" x14ac:dyDescent="0.25">
      <c r="B142" s="3"/>
      <c r="C142" s="3"/>
      <c r="D142" s="3"/>
      <c r="E142" s="3"/>
      <c r="F142" s="3"/>
      <c r="G142" s="3"/>
      <c r="H142" s="3"/>
    </row>
    <row r="143" spans="1:15" x14ac:dyDescent="0.25">
      <c r="B143" s="3"/>
      <c r="C143" s="3"/>
      <c r="D143" s="3"/>
      <c r="E143" s="3"/>
      <c r="F143" s="3"/>
      <c r="G143" s="3"/>
    </row>
    <row r="144" spans="1:15" x14ac:dyDescent="0.25">
      <c r="B144" s="546" t="s">
        <v>42</v>
      </c>
      <c r="C144" s="546"/>
      <c r="D144" s="546"/>
      <c r="E144" s="546"/>
      <c r="F144" s="546"/>
    </row>
    <row r="145" spans="1:15" x14ac:dyDescent="0.25">
      <c r="B145" s="50" t="s">
        <v>43</v>
      </c>
      <c r="C145" s="51"/>
      <c r="D145" s="51"/>
      <c r="E145" s="51"/>
      <c r="F145" s="51"/>
    </row>
    <row r="146" spans="1:15" x14ac:dyDescent="0.25">
      <c r="B146" s="9"/>
      <c r="C146" s="130"/>
      <c r="D146" s="130"/>
      <c r="E146" s="130"/>
      <c r="F146" s="130"/>
    </row>
    <row r="147" spans="1:15" x14ac:dyDescent="0.25">
      <c r="B147" s="9"/>
      <c r="C147" s="130"/>
      <c r="D147" s="130"/>
      <c r="E147" s="130"/>
      <c r="F147" s="130"/>
    </row>
    <row r="152" spans="1:15" x14ac:dyDescent="0.25">
      <c r="B152" s="3"/>
      <c r="C152" s="3"/>
      <c r="D152" s="3"/>
      <c r="E152" s="3"/>
      <c r="F152" s="3"/>
      <c r="G152" s="3"/>
    </row>
    <row r="153" spans="1:15" x14ac:dyDescent="0.25">
      <c r="B153" s="3"/>
      <c r="C153" s="3"/>
      <c r="D153" s="3"/>
      <c r="E153" s="3"/>
      <c r="F153" s="3"/>
      <c r="G153" s="3"/>
    </row>
    <row r="154" spans="1:15" x14ac:dyDescent="0.25">
      <c r="B154" s="131" t="s">
        <v>250</v>
      </c>
      <c r="C154" s="132"/>
      <c r="D154" s="133"/>
      <c r="E154" s="133"/>
      <c r="F154" s="134"/>
      <c r="G154" s="134"/>
    </row>
    <row r="155" spans="1:15" ht="51.75" thickBot="1" x14ac:dyDescent="0.3">
      <c r="B155" s="547" t="s">
        <v>0</v>
      </c>
      <c r="C155" s="548"/>
      <c r="D155" s="548"/>
      <c r="E155" s="548"/>
      <c r="F155" s="548"/>
      <c r="G155" s="548"/>
      <c r="H155" s="3"/>
      <c r="I155" s="106" t="s">
        <v>106</v>
      </c>
      <c r="J155" s="104"/>
      <c r="K155" s="110" t="s">
        <v>205</v>
      </c>
      <c r="L155" s="117"/>
      <c r="M155" s="110" t="s">
        <v>206</v>
      </c>
      <c r="O155" s="167" t="s">
        <v>267</v>
      </c>
    </row>
    <row r="156" spans="1:15" ht="38.25" x14ac:dyDescent="0.25">
      <c r="B156" s="189" t="s">
        <v>2</v>
      </c>
      <c r="C156" s="105" t="s">
        <v>96</v>
      </c>
      <c r="D156" s="105" t="s">
        <v>199</v>
      </c>
      <c r="E156" s="105" t="s">
        <v>203</v>
      </c>
      <c r="F156" s="105" t="s">
        <v>200</v>
      </c>
      <c r="G156" s="190" t="s">
        <v>201</v>
      </c>
      <c r="H156" s="3"/>
      <c r="I156" s="107"/>
      <c r="J156" s="104"/>
      <c r="K156" s="111" t="s">
        <v>207</v>
      </c>
      <c r="L156" s="118"/>
      <c r="M156" s="122" t="s">
        <v>208</v>
      </c>
      <c r="O156" s="164"/>
    </row>
    <row r="157" spans="1:15" x14ac:dyDescent="0.25">
      <c r="A157" s="54" t="s">
        <v>242</v>
      </c>
      <c r="B157" s="191" t="s">
        <v>227</v>
      </c>
      <c r="C157" s="192" t="e">
        <f>-VLOOKUP($A$157,#REF!,MATCH($A$2,#REF!, 0),0)</f>
        <v>#REF!</v>
      </c>
      <c r="D157" s="192" t="e">
        <f>-VLOOKUP($A$158,#REF!,MATCH($A$2,#REF!, 0),0)</f>
        <v>#REF!</v>
      </c>
      <c r="E157" s="192" t="e">
        <f>-VLOOKUP($A$159,#REF!,MATCH($A$2,#REF!, 0),0)</f>
        <v>#REF!</v>
      </c>
      <c r="F157" s="192" t="e">
        <f>-VLOOKUP($A$160,#REF!,MATCH($A$2,#REF!, 0),0)</f>
        <v>#REF!</v>
      </c>
      <c r="G157" s="192" t="e">
        <f>SUM(C157:F157)</f>
        <v>#REF!</v>
      </c>
      <c r="H157" s="3"/>
      <c r="I157" s="108"/>
      <c r="J157" s="109"/>
      <c r="K157" s="112"/>
      <c r="L157" s="119"/>
      <c r="M157" s="112"/>
      <c r="O157" s="164"/>
    </row>
    <row r="158" spans="1:15" x14ac:dyDescent="0.25">
      <c r="A158" s="54" t="s">
        <v>243</v>
      </c>
      <c r="B158" s="179" t="s">
        <v>41</v>
      </c>
      <c r="C158" s="178" t="e">
        <f>-VLOOKUP($A157,#REF!,MATCH($A$2,#REF!, 0)+1,0)</f>
        <v>#REF!</v>
      </c>
      <c r="D158" s="178">
        <v>0</v>
      </c>
      <c r="E158" s="178" t="e">
        <f>-VLOOKUP($A159,#REF!,MATCH($A$2,#REF!, 0)+1,0)</f>
        <v>#REF!</v>
      </c>
      <c r="F158" s="178" t="e">
        <f>-VLOOKUP($A160,#REF!,MATCH($A$2,#REF!, 0)+1,0)</f>
        <v>#REF!</v>
      </c>
      <c r="G158" s="192" t="e">
        <f t="shared" ref="G158:G159" si="28">SUM(C158:F158)</f>
        <v>#REF!</v>
      </c>
      <c r="H158" s="3"/>
      <c r="I158" s="78"/>
      <c r="J158" s="109"/>
      <c r="K158" s="113" t="e">
        <f>G158-C41</f>
        <v>#REF!</v>
      </c>
      <c r="L158" s="120"/>
      <c r="M158" s="113"/>
      <c r="O158" s="164"/>
    </row>
    <row r="159" spans="1:15" x14ac:dyDescent="0.25">
      <c r="A159" s="54" t="s">
        <v>244</v>
      </c>
      <c r="B159" s="179" t="s">
        <v>202</v>
      </c>
      <c r="C159" s="178">
        <v>0</v>
      </c>
      <c r="D159" s="178" t="e">
        <f>-VLOOKUP($A158,#REF!,MATCH($A$2,#REF!, 0)+1,0)</f>
        <v>#REF!</v>
      </c>
      <c r="E159" s="178">
        <v>0</v>
      </c>
      <c r="F159" s="178">
        <v>0</v>
      </c>
      <c r="G159" s="192" t="e">
        <f t="shared" si="28"/>
        <v>#REF!</v>
      </c>
      <c r="H159" s="3"/>
      <c r="I159" s="78"/>
      <c r="J159" s="109"/>
      <c r="K159" s="114"/>
      <c r="L159" s="120"/>
      <c r="M159" s="114"/>
      <c r="O159" s="164"/>
    </row>
    <row r="160" spans="1:15" x14ac:dyDescent="0.25">
      <c r="A160" s="54" t="s">
        <v>245</v>
      </c>
      <c r="B160" s="191" t="s">
        <v>228</v>
      </c>
      <c r="C160" s="193" t="e">
        <f>SUM(C157:C159)</f>
        <v>#REF!</v>
      </c>
      <c r="D160" s="193" t="e">
        <f>SUM(D157:D159)</f>
        <v>#REF!</v>
      </c>
      <c r="E160" s="193" t="e">
        <f t="shared" ref="E160:G160" si="29">SUM(E157:E159)</f>
        <v>#REF!</v>
      </c>
      <c r="F160" s="193" t="e">
        <f t="shared" si="29"/>
        <v>#REF!</v>
      </c>
      <c r="G160" s="193" t="e">
        <f t="shared" si="29"/>
        <v>#REF!</v>
      </c>
      <c r="H160" s="3"/>
      <c r="I160" s="24" t="e">
        <f>-VLOOKUP($A$161,#REF!, MATCH($A$2,#REF!, 0)+2,0)-G160</f>
        <v>#REF!</v>
      </c>
      <c r="J160" s="109"/>
      <c r="K160" s="113"/>
      <c r="L160" s="120"/>
      <c r="M160" s="113" t="e">
        <f>G160-C86</f>
        <v>#REF!</v>
      </c>
      <c r="O160" s="164"/>
    </row>
    <row r="161" spans="1:15" x14ac:dyDescent="0.25">
      <c r="A161" s="54" t="s">
        <v>280</v>
      </c>
      <c r="B161" s="179" t="s">
        <v>41</v>
      </c>
      <c r="C161" s="178" t="e">
        <f>-VLOOKUP($A$157,#REF!,MATCH($A$2,#REF!, 0)+4,0)</f>
        <v>#REF!</v>
      </c>
      <c r="D161" s="178">
        <v>0</v>
      </c>
      <c r="E161" s="178" t="e">
        <f>-VLOOKUP($A$159,#REF!,MATCH($A$2,#REF!, 0)+4,0)</f>
        <v>#REF!</v>
      </c>
      <c r="F161" s="178" t="e">
        <f>-VLOOKUP($A$160,#REF!,MATCH($A$2,#REF!, 0)+4,0)</f>
        <v>#REF!</v>
      </c>
      <c r="G161" s="182" t="e">
        <f>SUM(C161:F161)</f>
        <v>#REF!</v>
      </c>
      <c r="H161" s="3"/>
      <c r="I161" s="78"/>
      <c r="J161" s="109"/>
      <c r="K161" s="113" t="e">
        <f>G161-D41</f>
        <v>#REF!</v>
      </c>
      <c r="L161" s="120"/>
      <c r="M161" s="113"/>
      <c r="O161" s="164"/>
    </row>
    <row r="162" spans="1:15" x14ac:dyDescent="0.25">
      <c r="B162" s="179" t="s">
        <v>202</v>
      </c>
      <c r="C162" s="178">
        <v>0</v>
      </c>
      <c r="D162" s="178" t="e">
        <f>-VLOOKUP($A$158,#REF!,MATCH($A$2,#REF!, 0)+4,0)</f>
        <v>#REF!</v>
      </c>
      <c r="E162" s="178">
        <v>0</v>
      </c>
      <c r="F162" s="178">
        <v>0</v>
      </c>
      <c r="G162" s="182" t="e">
        <f>SUM(C162:F162)</f>
        <v>#REF!</v>
      </c>
      <c r="H162" s="3"/>
      <c r="I162" s="78"/>
      <c r="J162" s="109"/>
      <c r="K162" s="114"/>
      <c r="L162" s="120"/>
      <c r="M162" s="114"/>
      <c r="O162" s="164"/>
    </row>
    <row r="163" spans="1:15" x14ac:dyDescent="0.25">
      <c r="B163" s="191" t="s">
        <v>229</v>
      </c>
      <c r="C163" s="193" t="e">
        <f>SUM(C160:C162)</f>
        <v>#REF!</v>
      </c>
      <c r="D163" s="193" t="e">
        <f>SUM(D160:D162)</f>
        <v>#REF!</v>
      </c>
      <c r="E163" s="193" t="e">
        <f t="shared" ref="E163:G163" si="30">SUM(E160:E162)</f>
        <v>#REF!</v>
      </c>
      <c r="F163" s="193" t="e">
        <f t="shared" si="30"/>
        <v>#REF!</v>
      </c>
      <c r="G163" s="193" t="e">
        <f t="shared" si="30"/>
        <v>#REF!</v>
      </c>
      <c r="H163" s="3"/>
      <c r="I163" s="24" t="e">
        <f>-VLOOKUP($A$161,#REF!, MATCH($A$2,#REF!, 0)+5,0)-G163</f>
        <v>#REF!</v>
      </c>
      <c r="J163" s="109"/>
      <c r="K163" s="113"/>
      <c r="L163" s="120"/>
      <c r="M163" s="113" t="e">
        <f>G163-D86</f>
        <v>#REF!</v>
      </c>
      <c r="O163" s="164"/>
    </row>
    <row r="164" spans="1:15" x14ac:dyDescent="0.25">
      <c r="B164" s="179" t="s">
        <v>41</v>
      </c>
      <c r="C164" s="178" t="e">
        <f>-VLOOKUP($A$157,#REF!,MATCH($A$2,#REF!, 0)+7,0)</f>
        <v>#REF!</v>
      </c>
      <c r="D164" s="178">
        <v>0</v>
      </c>
      <c r="E164" s="178" t="e">
        <f>-VLOOKUP($A$159,#REF!,MATCH($A$2,#REF!, 0)+7,0)</f>
        <v>#REF!</v>
      </c>
      <c r="F164" s="178" t="e">
        <f>-VLOOKUP($A$160,#REF!,MATCH($A$2,#REF!, 0)+7,0)</f>
        <v>#REF!</v>
      </c>
      <c r="G164" s="192" t="e">
        <f>SUM(C164:F164)</f>
        <v>#REF!</v>
      </c>
      <c r="H164" s="3"/>
      <c r="I164" s="78"/>
      <c r="J164" s="109"/>
      <c r="K164" s="113" t="e">
        <f>G164-E41</f>
        <v>#REF!</v>
      </c>
      <c r="L164" s="120"/>
      <c r="M164" s="113"/>
      <c r="O164" s="164"/>
    </row>
    <row r="165" spans="1:15" x14ac:dyDescent="0.25">
      <c r="B165" s="194" t="s">
        <v>202</v>
      </c>
      <c r="C165" s="178">
        <v>0</v>
      </c>
      <c r="D165" s="178" t="e">
        <f>-VLOOKUP($A$158,#REF!,MATCH($A$2,#REF!, 0)+7,0)</f>
        <v>#REF!</v>
      </c>
      <c r="E165" s="178">
        <v>0</v>
      </c>
      <c r="F165" s="178">
        <v>0</v>
      </c>
      <c r="G165" s="182" t="e">
        <f>SUM(C165:F165)</f>
        <v>#REF!</v>
      </c>
      <c r="H165" s="3"/>
      <c r="I165" s="78"/>
      <c r="J165" s="109"/>
      <c r="K165" s="114"/>
      <c r="L165" s="120"/>
      <c r="M165" s="114"/>
      <c r="O165" s="164"/>
    </row>
    <row r="166" spans="1:15" x14ac:dyDescent="0.25">
      <c r="B166" s="175" t="s">
        <v>230</v>
      </c>
      <c r="C166" s="193" t="e">
        <f>SUM(C164:C165)+C160</f>
        <v>#REF!</v>
      </c>
      <c r="D166" s="193" t="e">
        <f t="shared" ref="D166:G166" si="31">SUM(D164:D165)+D160</f>
        <v>#REF!</v>
      </c>
      <c r="E166" s="193" t="e">
        <f t="shared" si="31"/>
        <v>#REF!</v>
      </c>
      <c r="F166" s="193" t="e">
        <f t="shared" si="31"/>
        <v>#REF!</v>
      </c>
      <c r="G166" s="193" t="e">
        <f t="shared" si="31"/>
        <v>#REF!</v>
      </c>
      <c r="H166" s="3"/>
      <c r="I166" s="24" t="e">
        <f>-VLOOKUP($A$161,#REF!, MATCH($A$2,#REF!, 0)+8,0)-G166</f>
        <v>#REF!</v>
      </c>
      <c r="J166" s="109"/>
      <c r="K166" s="115"/>
      <c r="L166" s="121"/>
      <c r="M166" s="113" t="e">
        <f>G166-E86</f>
        <v>#REF!</v>
      </c>
      <c r="O166" s="164"/>
    </row>
    <row r="167" spans="1:15" x14ac:dyDescent="0.25">
      <c r="B167" s="179" t="s">
        <v>41</v>
      </c>
      <c r="C167" s="178" t="e">
        <f>-VLOOKUP($A$157,#REF!,MATCH($A$2,#REF!, 0)+10,0)</f>
        <v>#REF!</v>
      </c>
      <c r="D167" s="178">
        <v>0</v>
      </c>
      <c r="E167" s="178" t="e">
        <f>-VLOOKUP($A$159,#REF!,MATCH($A$2,#REF!, 0)+10,0)</f>
        <v>#REF!</v>
      </c>
      <c r="F167" s="178" t="e">
        <f>-VLOOKUP($A$160,#REF!,MATCH($A$2,#REF!, 0)+10,0)</f>
        <v>#REF!</v>
      </c>
      <c r="G167" s="192" t="e">
        <f>SUM(C167:F167)</f>
        <v>#REF!</v>
      </c>
      <c r="H167" s="3"/>
      <c r="I167" s="68"/>
      <c r="J167" s="109"/>
      <c r="K167" s="113" t="e">
        <f>G167-F41</f>
        <v>#REF!</v>
      </c>
      <c r="L167" s="121"/>
      <c r="M167" s="115"/>
      <c r="O167" s="164"/>
    </row>
    <row r="168" spans="1:15" x14ac:dyDescent="0.25">
      <c r="B168" s="179" t="s">
        <v>202</v>
      </c>
      <c r="C168" s="195">
        <v>0</v>
      </c>
      <c r="D168" s="178" t="e">
        <f>-VLOOKUP($A$158,#REF!,MATCH($A$2,#REF!, 0)+10,0)</f>
        <v>#REF!</v>
      </c>
      <c r="E168" s="195">
        <v>0</v>
      </c>
      <c r="F168" s="195">
        <v>0</v>
      </c>
      <c r="G168" s="182" t="e">
        <f>SUM(C168:F168)</f>
        <v>#REF!</v>
      </c>
      <c r="H168" s="3"/>
      <c r="I168" s="68"/>
      <c r="J168" s="109"/>
      <c r="K168" s="114"/>
      <c r="L168" s="121"/>
      <c r="M168" s="114"/>
      <c r="O168" s="164"/>
    </row>
    <row r="169" spans="1:15" ht="15.75" thickBot="1" x14ac:dyDescent="0.3">
      <c r="B169" s="183" t="s">
        <v>231</v>
      </c>
      <c r="C169" s="184" t="e">
        <f>SUM(C166:C168)</f>
        <v>#REF!</v>
      </c>
      <c r="D169" s="184" t="e">
        <f>SUM(D166:D168)</f>
        <v>#REF!</v>
      </c>
      <c r="E169" s="184" t="e">
        <f t="shared" ref="E169:G169" si="32">SUM(E166:E168)</f>
        <v>#REF!</v>
      </c>
      <c r="F169" s="184" t="e">
        <f t="shared" si="32"/>
        <v>#REF!</v>
      </c>
      <c r="G169" s="184" t="e">
        <f t="shared" si="32"/>
        <v>#REF!</v>
      </c>
      <c r="H169" s="3"/>
      <c r="I169" s="136" t="e">
        <f>-VLOOKUP($A$161,#REF!, MATCH($A$2,#REF!, 0)+11,0)-G169</f>
        <v>#REF!</v>
      </c>
      <c r="J169" s="109"/>
      <c r="K169" s="116"/>
      <c r="L169" s="121"/>
      <c r="M169" s="116" t="e">
        <f>G169-F86</f>
        <v>#REF!</v>
      </c>
      <c r="O169" s="164"/>
    </row>
    <row r="170" spans="1:15" x14ac:dyDescent="0.25">
      <c r="B170" s="3"/>
      <c r="C170" s="3"/>
      <c r="D170" s="3"/>
      <c r="E170" s="3"/>
      <c r="F170" s="3"/>
      <c r="G170" s="3"/>
      <c r="H170" s="3"/>
    </row>
    <row r="171" spans="1:15" x14ac:dyDescent="0.25">
      <c r="B171" s="3"/>
      <c r="C171" s="3"/>
      <c r="D171" s="3"/>
      <c r="E171" s="3"/>
      <c r="F171" s="3"/>
      <c r="G171" s="3"/>
      <c r="H171" s="3"/>
    </row>
    <row r="172" spans="1:15" x14ac:dyDescent="0.25">
      <c r="B172" s="3"/>
      <c r="C172" s="3"/>
      <c r="D172" s="3"/>
      <c r="E172" s="3"/>
      <c r="F172" s="3"/>
      <c r="G172" s="3"/>
      <c r="H172" s="3"/>
    </row>
    <row r="173" spans="1:15" x14ac:dyDescent="0.25">
      <c r="B173" s="3"/>
      <c r="C173" s="3"/>
      <c r="D173" s="3"/>
      <c r="E173" s="3"/>
      <c r="F173" s="3"/>
      <c r="G173" s="3"/>
      <c r="H173" s="3"/>
    </row>
    <row r="174" spans="1:15" x14ac:dyDescent="0.25">
      <c r="B174" s="3"/>
      <c r="C174" s="3"/>
      <c r="D174" s="3"/>
      <c r="E174" s="3"/>
      <c r="F174" s="3"/>
      <c r="G174" s="3"/>
    </row>
    <row r="175" spans="1:15" x14ac:dyDescent="0.25">
      <c r="B175" s="3"/>
      <c r="C175" s="3"/>
      <c r="D175" s="3"/>
      <c r="E175" s="3"/>
      <c r="F175" s="3"/>
      <c r="G175" s="3"/>
    </row>
    <row r="176" spans="1:15" x14ac:dyDescent="0.25">
      <c r="B176" s="1" t="s">
        <v>251</v>
      </c>
      <c r="C176" s="132"/>
      <c r="D176" s="2"/>
      <c r="E176" s="2"/>
      <c r="F176" s="2"/>
      <c r="G176" s="3"/>
    </row>
    <row r="177" spans="1:15" x14ac:dyDescent="0.25">
      <c r="B177" s="2"/>
      <c r="C177" s="2"/>
      <c r="D177" s="2"/>
      <c r="E177" s="2"/>
      <c r="F177" s="2"/>
      <c r="G177" s="3"/>
      <c r="H177" s="4"/>
      <c r="I177" s="4"/>
      <c r="J177" s="4"/>
      <c r="K177" s="4"/>
      <c r="L177" s="4"/>
      <c r="M177" s="7" t="s">
        <v>104</v>
      </c>
      <c r="N177" s="4"/>
      <c r="O177" s="4"/>
    </row>
    <row r="178" spans="1:15" x14ac:dyDescent="0.25">
      <c r="B178" s="542" t="s">
        <v>105</v>
      </c>
      <c r="C178" s="542"/>
      <c r="D178" s="542"/>
      <c r="E178" s="542"/>
      <c r="F178" s="542"/>
      <c r="G178" s="3"/>
      <c r="H178" s="4"/>
      <c r="I178" s="4"/>
      <c r="J178" s="4"/>
      <c r="K178" s="4"/>
      <c r="L178" s="4"/>
      <c r="M178" s="7" t="s">
        <v>246</v>
      </c>
      <c r="N178" s="4"/>
      <c r="O178" s="9" t="s">
        <v>107</v>
      </c>
    </row>
    <row r="179" spans="1:15" x14ac:dyDescent="0.25">
      <c r="B179" s="545" t="s">
        <v>0</v>
      </c>
      <c r="C179" s="545"/>
      <c r="D179" s="545"/>
      <c r="E179" s="545"/>
      <c r="F179" s="545"/>
      <c r="G179" s="3"/>
      <c r="H179" s="38" t="s">
        <v>106</v>
      </c>
      <c r="I179" s="43"/>
      <c r="J179" s="43"/>
      <c r="K179" s="56"/>
      <c r="L179" s="4"/>
      <c r="M179" s="126"/>
      <c r="N179" s="4"/>
      <c r="O179" s="50" t="s">
        <v>1</v>
      </c>
    </row>
    <row r="180" spans="1:15" x14ac:dyDescent="0.25">
      <c r="B180" s="171" t="s">
        <v>2</v>
      </c>
      <c r="C180" s="172" t="s">
        <v>3</v>
      </c>
      <c r="D180" s="172" t="s">
        <v>4</v>
      </c>
      <c r="E180" s="172" t="s">
        <v>4</v>
      </c>
      <c r="F180" s="172" t="s">
        <v>5</v>
      </c>
      <c r="G180" s="3"/>
      <c r="H180" s="11" t="s">
        <v>3</v>
      </c>
      <c r="I180" s="11" t="s">
        <v>4</v>
      </c>
      <c r="J180" s="11" t="s">
        <v>4</v>
      </c>
      <c r="K180" s="11" t="s">
        <v>5</v>
      </c>
      <c r="L180" s="85"/>
      <c r="M180" s="86" t="s">
        <v>4</v>
      </c>
      <c r="N180" s="87"/>
      <c r="O180" s="88" t="s">
        <v>4</v>
      </c>
    </row>
    <row r="181" spans="1:15" x14ac:dyDescent="0.25">
      <c r="B181" s="173" t="s">
        <v>2</v>
      </c>
      <c r="C181" s="174" t="s">
        <v>6</v>
      </c>
      <c r="D181" s="174" t="s">
        <v>7</v>
      </c>
      <c r="E181" s="174" t="s">
        <v>8</v>
      </c>
      <c r="F181" s="174" t="s">
        <v>7</v>
      </c>
      <c r="G181" s="3"/>
      <c r="H181" s="13" t="s">
        <v>6</v>
      </c>
      <c r="I181" s="13" t="s">
        <v>7</v>
      </c>
      <c r="J181" s="13" t="s">
        <v>8</v>
      </c>
      <c r="K181" s="13" t="s">
        <v>7</v>
      </c>
      <c r="L181" s="4"/>
      <c r="M181" s="89" t="s">
        <v>7</v>
      </c>
      <c r="N181" s="124"/>
      <c r="O181" s="16" t="s">
        <v>7</v>
      </c>
    </row>
    <row r="182" spans="1:15" x14ac:dyDescent="0.25">
      <c r="B182" s="175" t="s">
        <v>209</v>
      </c>
      <c r="C182" s="176" t="s">
        <v>2</v>
      </c>
      <c r="D182" s="176" t="s">
        <v>2</v>
      </c>
      <c r="E182" s="176" t="s">
        <v>2</v>
      </c>
      <c r="F182" s="176" t="s">
        <v>2</v>
      </c>
      <c r="G182" s="3"/>
      <c r="H182" s="20"/>
      <c r="I182" s="20"/>
      <c r="J182" s="20"/>
      <c r="K182" s="20"/>
      <c r="L182" s="4"/>
      <c r="M182" s="98"/>
      <c r="N182" s="4"/>
      <c r="O182" s="66"/>
    </row>
    <row r="183" spans="1:15" x14ac:dyDescent="0.25">
      <c r="A183" s="54" t="s">
        <v>44</v>
      </c>
      <c r="B183" s="177" t="s">
        <v>210</v>
      </c>
      <c r="C183" s="178" t="e">
        <f>-VLOOKUP($A183,#REF!,MATCH($A$4,#REF!,0),0)</f>
        <v>#REF!</v>
      </c>
      <c r="D183" s="178" t="e">
        <f>-VLOOKUP($A183,#REF!,MATCH($A$4,#REF!,0)+1,0)</f>
        <v>#REF!</v>
      </c>
      <c r="E183" s="178" t="e">
        <f>-VLOOKUP($A183,#REF!,MATCH($A$4,#REF!,0)+2,0)</f>
        <v>#REF!</v>
      </c>
      <c r="F183" s="178" t="e">
        <f>-VLOOKUP($A183,#REF!,MATCH($A$4,#REF!,0)+3,0)</f>
        <v>#REF!</v>
      </c>
      <c r="G183" s="3"/>
      <c r="H183" s="78"/>
      <c r="I183" s="78"/>
      <c r="J183" s="78"/>
      <c r="K183" s="78"/>
      <c r="L183" s="4"/>
      <c r="M183" s="21"/>
      <c r="N183" s="4"/>
      <c r="O183" s="22" t="e">
        <f>D183-M183</f>
        <v>#REF!</v>
      </c>
    </row>
    <row r="184" spans="1:15" x14ac:dyDescent="0.25">
      <c r="A184" s="54" t="s">
        <v>45</v>
      </c>
      <c r="B184" s="179" t="s">
        <v>211</v>
      </c>
      <c r="C184" s="178" t="e">
        <f>-VLOOKUP($A184,#REF!,MATCH($A$4,#REF!,0),0)</f>
        <v>#REF!</v>
      </c>
      <c r="D184" s="178" t="e">
        <f>-VLOOKUP($A184,#REF!,MATCH($A$4,#REF!,0)+1,0)</f>
        <v>#REF!</v>
      </c>
      <c r="E184" s="178" t="e">
        <f>-VLOOKUP($A184,#REF!,MATCH($A$4,#REF!,0)+2,0)</f>
        <v>#REF!</v>
      </c>
      <c r="F184" s="178" t="e">
        <f>-VLOOKUP($A184,#REF!,MATCH($A$4,#REF!,0)+3,0)</f>
        <v>#REF!</v>
      </c>
      <c r="G184" s="3"/>
      <c r="H184" s="78"/>
      <c r="I184" s="78"/>
      <c r="J184" s="78"/>
      <c r="K184" s="78"/>
      <c r="L184" s="4"/>
      <c r="M184" s="21"/>
      <c r="N184" s="4"/>
      <c r="O184" s="22" t="e">
        <f t="shared" ref="O184:O231" si="33">D184-M184</f>
        <v>#REF!</v>
      </c>
    </row>
    <row r="185" spans="1:15" x14ac:dyDescent="0.25">
      <c r="A185" s="54" t="s">
        <v>49</v>
      </c>
      <c r="B185" s="179" t="s">
        <v>16</v>
      </c>
      <c r="C185" s="178" t="e">
        <f>-VLOOKUP($A185,#REF!,MATCH($A$4,#REF!,0),0)</f>
        <v>#REF!</v>
      </c>
      <c r="D185" s="178" t="e">
        <f>-VLOOKUP($A185,#REF!,MATCH($A$4,#REF!,0)+1,0)</f>
        <v>#REF!</v>
      </c>
      <c r="E185" s="178" t="e">
        <f>-VLOOKUP($A185,#REF!,MATCH($A$4,#REF!,0)+2,0)</f>
        <v>#REF!</v>
      </c>
      <c r="F185" s="178" t="e">
        <f>-VLOOKUP($A185,#REF!,MATCH($A$4,#REF!,0)+3,0)</f>
        <v>#REF!</v>
      </c>
      <c r="G185" s="3"/>
      <c r="H185" s="78"/>
      <c r="I185" s="78"/>
      <c r="J185" s="78"/>
      <c r="K185" s="78"/>
      <c r="L185" s="4"/>
      <c r="M185" s="21"/>
      <c r="N185" s="4"/>
      <c r="O185" s="22" t="e">
        <f t="shared" si="33"/>
        <v>#REF!</v>
      </c>
    </row>
    <row r="186" spans="1:15" x14ac:dyDescent="0.25">
      <c r="A186" s="54" t="s">
        <v>47</v>
      </c>
      <c r="B186" s="179" t="s">
        <v>14</v>
      </c>
      <c r="C186" s="178" t="e">
        <f>-VLOOKUP($A186,#REF!,MATCH($A$4,#REF!,0),0)</f>
        <v>#REF!</v>
      </c>
      <c r="D186" s="178" t="e">
        <f>-VLOOKUP($A186,#REF!,MATCH($A$4,#REF!,0)+1,0)</f>
        <v>#REF!</v>
      </c>
      <c r="E186" s="178" t="e">
        <f>-VLOOKUP($A186,#REF!,MATCH($A$4,#REF!,0)+2,0)</f>
        <v>#REF!</v>
      </c>
      <c r="F186" s="178" t="e">
        <f>-VLOOKUP($A186,#REF!,MATCH($A$4,#REF!,0)+3,0)</f>
        <v>#REF!</v>
      </c>
      <c r="G186" s="3"/>
      <c r="H186" s="78"/>
      <c r="I186" s="78"/>
      <c r="J186" s="78"/>
      <c r="K186" s="78"/>
      <c r="L186" s="4"/>
      <c r="M186" s="21"/>
      <c r="N186" s="4"/>
      <c r="O186" s="22" t="e">
        <f t="shared" si="33"/>
        <v>#REF!</v>
      </c>
    </row>
    <row r="187" spans="1:15" x14ac:dyDescent="0.25">
      <c r="A187" s="54" t="s">
        <v>48</v>
      </c>
      <c r="B187" s="179" t="s">
        <v>15</v>
      </c>
      <c r="C187" s="178" t="e">
        <f>-VLOOKUP($A187,#REF!,MATCH($A$4,#REF!,0),0)</f>
        <v>#REF!</v>
      </c>
      <c r="D187" s="178" t="e">
        <f>-VLOOKUP($A187,#REF!,MATCH($A$4,#REF!,0)+1,0)</f>
        <v>#REF!</v>
      </c>
      <c r="E187" s="178" t="e">
        <f>-VLOOKUP($A187,#REF!,MATCH($A$4,#REF!,0)+2,0)</f>
        <v>#REF!</v>
      </c>
      <c r="F187" s="178" t="e">
        <f>-VLOOKUP($A187,#REF!,MATCH($A$4,#REF!,0)+3,0)</f>
        <v>#REF!</v>
      </c>
      <c r="G187" s="3"/>
      <c r="H187" s="78"/>
      <c r="I187" s="78"/>
      <c r="J187" s="78"/>
      <c r="K187" s="78"/>
      <c r="L187" s="4"/>
      <c r="M187" s="21"/>
      <c r="N187" s="4"/>
      <c r="O187" s="22" t="e">
        <f t="shared" si="33"/>
        <v>#REF!</v>
      </c>
    </row>
    <row r="188" spans="1:15" x14ac:dyDescent="0.25">
      <c r="A188" s="54" t="s">
        <v>46</v>
      </c>
      <c r="B188" s="177" t="s">
        <v>13</v>
      </c>
      <c r="C188" s="178" t="e">
        <f>-VLOOKUP($A188,#REF!,MATCH($A$4,#REF!,0),0)</f>
        <v>#REF!</v>
      </c>
      <c r="D188" s="178" t="e">
        <f>-VLOOKUP($A188,#REF!,MATCH($A$4,#REF!,0)+1,0)</f>
        <v>#REF!</v>
      </c>
      <c r="E188" s="178" t="e">
        <f>-VLOOKUP($A188,#REF!,MATCH($A$4,#REF!,0)+2,0)</f>
        <v>#REF!</v>
      </c>
      <c r="F188" s="178" t="e">
        <f>-VLOOKUP($A188,#REF!,MATCH($A$4,#REF!,0)+3,0)</f>
        <v>#REF!</v>
      </c>
      <c r="G188" s="3"/>
      <c r="H188" s="78"/>
      <c r="I188" s="78"/>
      <c r="J188" s="78"/>
      <c r="K188" s="78"/>
      <c r="L188" s="4"/>
      <c r="M188" s="21"/>
      <c r="N188" s="4"/>
      <c r="O188" s="22" t="e">
        <f t="shared" si="33"/>
        <v>#REF!</v>
      </c>
    </row>
    <row r="189" spans="1:15" x14ac:dyDescent="0.25">
      <c r="A189" s="54" t="s">
        <v>50</v>
      </c>
      <c r="B189" s="179" t="s">
        <v>17</v>
      </c>
      <c r="C189" s="178" t="e">
        <f>-VLOOKUP($A189,#REF!,MATCH($A$4,#REF!,0),0)</f>
        <v>#REF!</v>
      </c>
      <c r="D189" s="178" t="e">
        <f>-VLOOKUP($A189,#REF!,MATCH($A$4,#REF!,0)+1,0)</f>
        <v>#REF!</v>
      </c>
      <c r="E189" s="178" t="e">
        <f>-VLOOKUP($A189,#REF!,MATCH($A$4,#REF!,0)+2,0)</f>
        <v>#REF!</v>
      </c>
      <c r="F189" s="178" t="e">
        <f>-VLOOKUP($A189,#REF!,MATCH($A$4,#REF!,0)+3,0)</f>
        <v>#REF!</v>
      </c>
      <c r="G189" s="3"/>
      <c r="H189" s="78"/>
      <c r="I189" s="78"/>
      <c r="J189" s="78"/>
      <c r="K189" s="78"/>
      <c r="L189" s="4"/>
      <c r="M189" s="21"/>
      <c r="N189" s="4"/>
      <c r="O189" s="22" t="e">
        <f t="shared" si="33"/>
        <v>#REF!</v>
      </c>
    </row>
    <row r="190" spans="1:15" x14ac:dyDescent="0.25">
      <c r="A190" s="54" t="s">
        <v>51</v>
      </c>
      <c r="B190" s="180" t="s">
        <v>237</v>
      </c>
      <c r="C190" s="181" t="e">
        <f>SUM(C183:C189)</f>
        <v>#REF!</v>
      </c>
      <c r="D190" s="181" t="e">
        <f t="shared" ref="D190:F190" si="34">SUM(D183:D189)</f>
        <v>#REF!</v>
      </c>
      <c r="E190" s="181" t="e">
        <f t="shared" si="34"/>
        <v>#REF!</v>
      </c>
      <c r="F190" s="181" t="e">
        <f t="shared" si="34"/>
        <v>#REF!</v>
      </c>
      <c r="G190" s="3"/>
      <c r="H190" s="135" t="e">
        <f>-VLOOKUP($A190,#REF!,MATCH($A$4,#REF!,0),0)-C190</f>
        <v>#REF!</v>
      </c>
      <c r="I190" s="135" t="e">
        <f>-VLOOKUP($A190,#REF!,MATCH($A$4,#REF!,0)+1,0)-D190</f>
        <v>#REF!</v>
      </c>
      <c r="J190" s="135" t="e">
        <f>-VLOOKUP($A190,#REF!,MATCH($A$4,#REF!,0)+2,0)-E190</f>
        <v>#REF!</v>
      </c>
      <c r="K190" s="135" t="e">
        <f>-VLOOKUP($A190,#REF!,MATCH($A$4,#REF!,0)+3,0)-F190</f>
        <v>#REF!</v>
      </c>
      <c r="L190" s="4"/>
      <c r="M190" s="31"/>
      <c r="N190" s="4"/>
      <c r="O190" s="32" t="e">
        <f t="shared" si="33"/>
        <v>#REF!</v>
      </c>
    </row>
    <row r="191" spans="1:15" ht="10.35" customHeight="1" x14ac:dyDescent="0.25">
      <c r="B191" s="179" t="s">
        <v>268</v>
      </c>
      <c r="C191" s="179" t="s">
        <v>268</v>
      </c>
      <c r="D191" s="179" t="s">
        <v>268</v>
      </c>
      <c r="E191" s="179" t="s">
        <v>268</v>
      </c>
      <c r="F191" s="179" t="s">
        <v>268</v>
      </c>
      <c r="G191" s="3"/>
      <c r="H191" s="68"/>
      <c r="I191" s="68"/>
      <c r="J191" s="68"/>
      <c r="K191" s="68"/>
      <c r="L191" s="4"/>
      <c r="M191" s="21"/>
      <c r="N191" s="4"/>
      <c r="O191" s="22"/>
    </row>
    <row r="192" spans="1:15" x14ac:dyDescent="0.25">
      <c r="B192" s="175" t="s">
        <v>238</v>
      </c>
      <c r="C192" s="178" t="s">
        <v>2</v>
      </c>
      <c r="D192" s="178" t="s">
        <v>2</v>
      </c>
      <c r="E192" s="178" t="s">
        <v>2</v>
      </c>
      <c r="F192" s="178" t="s">
        <v>2</v>
      </c>
      <c r="G192" s="3"/>
      <c r="H192" s="68"/>
      <c r="I192" s="68"/>
      <c r="J192" s="68"/>
      <c r="K192" s="68"/>
      <c r="L192" s="4"/>
      <c r="M192" s="21"/>
      <c r="N192" s="4"/>
      <c r="O192" s="22"/>
    </row>
    <row r="193" spans="1:15" x14ac:dyDescent="0.25">
      <c r="A193" s="54" t="s">
        <v>55</v>
      </c>
      <c r="B193" s="179" t="s">
        <v>239</v>
      </c>
      <c r="C193" s="178" t="e">
        <f>VLOOKUP($A193,#REF!,MATCH($A$4,#REF!,0),0)</f>
        <v>#REF!</v>
      </c>
      <c r="D193" s="178" t="e">
        <f>VLOOKUP($A193,#REF!,MATCH($A$4,#REF!,0)+1,0)</f>
        <v>#REF!</v>
      </c>
      <c r="E193" s="178" t="e">
        <f>VLOOKUP($A193,#REF!,MATCH($A$4,#REF!,0)+2,0)</f>
        <v>#REF!</v>
      </c>
      <c r="F193" s="178" t="e">
        <f>VLOOKUP($A193,#REF!,MATCH($A$4,#REF!,0)+3,0)</f>
        <v>#REF!</v>
      </c>
      <c r="G193" s="3"/>
      <c r="H193" s="68"/>
      <c r="I193" s="68"/>
      <c r="J193" s="68"/>
      <c r="K193" s="68"/>
      <c r="L193" s="4"/>
      <c r="M193" s="21"/>
      <c r="N193" s="4"/>
      <c r="O193" s="22" t="e">
        <f t="shared" si="33"/>
        <v>#REF!</v>
      </c>
    </row>
    <row r="194" spans="1:15" x14ac:dyDescent="0.25">
      <c r="A194" s="54" t="s">
        <v>53</v>
      </c>
      <c r="B194" s="179" t="s">
        <v>23</v>
      </c>
      <c r="C194" s="178" t="e">
        <f>VLOOKUP($A194,#REF!,MATCH($A$4,#REF!,0),0)</f>
        <v>#REF!</v>
      </c>
      <c r="D194" s="178" t="e">
        <f>VLOOKUP($A194,#REF!,MATCH($A$4,#REF!,0)+1,0)</f>
        <v>#REF!</v>
      </c>
      <c r="E194" s="178" t="e">
        <f>VLOOKUP($A194,#REF!,MATCH($A$4,#REF!,0)+2,0)</f>
        <v>#REF!</v>
      </c>
      <c r="F194" s="178" t="e">
        <f>VLOOKUP($A194,#REF!,MATCH($A$4,#REF!,0)+3,0)</f>
        <v>#REF!</v>
      </c>
      <c r="G194" s="3"/>
      <c r="H194" s="68"/>
      <c r="I194" s="68"/>
      <c r="J194" s="68"/>
      <c r="K194" s="68"/>
      <c r="L194" s="4"/>
      <c r="M194" s="21"/>
      <c r="N194" s="4"/>
      <c r="O194" s="22" t="e">
        <f t="shared" si="33"/>
        <v>#REF!</v>
      </c>
    </row>
    <row r="195" spans="1:15" x14ac:dyDescent="0.25">
      <c r="A195" s="54" t="s">
        <v>232</v>
      </c>
      <c r="B195" s="179" t="s">
        <v>213</v>
      </c>
      <c r="C195" s="178" t="e">
        <f>VLOOKUP($A195,#REF!,MATCH($A$4,#REF!,0),0)</f>
        <v>#REF!</v>
      </c>
      <c r="D195" s="178" t="e">
        <f>VLOOKUP($A195,#REF!,MATCH($A$4,#REF!,0)+1,0)</f>
        <v>#REF!</v>
      </c>
      <c r="E195" s="178" t="e">
        <f>VLOOKUP($A195,#REF!,MATCH($A$4,#REF!,0)+2,0)</f>
        <v>#REF!</v>
      </c>
      <c r="F195" s="178" t="e">
        <f>VLOOKUP($A195,#REF!,MATCH($A$4,#REF!,0)+3,0)</f>
        <v>#REF!</v>
      </c>
      <c r="G195" s="3"/>
      <c r="H195" s="68"/>
      <c r="I195" s="68"/>
      <c r="J195" s="68"/>
      <c r="K195" s="68"/>
      <c r="L195" s="4"/>
      <c r="M195" s="21"/>
      <c r="N195" s="4"/>
      <c r="O195" s="22" t="e">
        <f t="shared" si="33"/>
        <v>#REF!</v>
      </c>
    </row>
    <row r="196" spans="1:15" x14ac:dyDescent="0.25">
      <c r="A196" s="54" t="s">
        <v>162</v>
      </c>
      <c r="B196" s="179" t="s">
        <v>22</v>
      </c>
      <c r="C196" s="178" t="e">
        <f>VLOOKUP($A196,#REF!,MATCH($A$4,#REF!,0),0)</f>
        <v>#REF!</v>
      </c>
      <c r="D196" s="178" t="e">
        <f>VLOOKUP($A196,#REF!,MATCH($A$4,#REF!,0)+1,0)</f>
        <v>#REF!</v>
      </c>
      <c r="E196" s="178" t="e">
        <f>VLOOKUP($A196,#REF!,MATCH($A$4,#REF!,0)+2,0)</f>
        <v>#REF!</v>
      </c>
      <c r="F196" s="178" t="e">
        <f>VLOOKUP($A196,#REF!,MATCH($A$4,#REF!,0)+3,0)</f>
        <v>#REF!</v>
      </c>
      <c r="G196" s="3"/>
      <c r="H196" s="68"/>
      <c r="I196" s="68"/>
      <c r="J196" s="68"/>
      <c r="K196" s="68"/>
      <c r="L196" s="4"/>
      <c r="M196" s="21"/>
      <c r="N196" s="4"/>
      <c r="O196" s="22"/>
    </row>
    <row r="197" spans="1:15" x14ac:dyDescent="0.25">
      <c r="A197" s="54" t="s">
        <v>161</v>
      </c>
      <c r="B197" s="179" t="s">
        <v>266</v>
      </c>
      <c r="C197" s="178" t="e">
        <f>VLOOKUP($A197,#REF!,MATCH($A$4,#REF!,0),0)</f>
        <v>#REF!</v>
      </c>
      <c r="D197" s="178" t="e">
        <f>VLOOKUP($A197,#REF!,MATCH($A$4,#REF!,0)+1,0)</f>
        <v>#REF!</v>
      </c>
      <c r="E197" s="178" t="e">
        <f>VLOOKUP($A197,#REF!,MATCH($A$4,#REF!,0)+2,0)</f>
        <v>#REF!</v>
      </c>
      <c r="F197" s="178" t="e">
        <f>VLOOKUP($A197,#REF!,MATCH($A$4,#REF!,0)+3,0)</f>
        <v>#REF!</v>
      </c>
      <c r="G197" s="3"/>
      <c r="H197" s="68"/>
      <c r="I197" s="68"/>
      <c r="J197" s="68"/>
      <c r="K197" s="68"/>
      <c r="L197" s="4"/>
      <c r="M197" s="21"/>
      <c r="N197" s="4"/>
      <c r="O197" s="22"/>
    </row>
    <row r="198" spans="1:15" x14ac:dyDescent="0.25">
      <c r="A198" s="54" t="s">
        <v>56</v>
      </c>
      <c r="B198" s="180" t="s">
        <v>214</v>
      </c>
      <c r="C198" s="181" t="e">
        <f>SUM(C193:C197)</f>
        <v>#REF!</v>
      </c>
      <c r="D198" s="181" t="e">
        <f t="shared" ref="D198:F198" si="35">SUM(D193:D197)</f>
        <v>#REF!</v>
      </c>
      <c r="E198" s="181" t="e">
        <f t="shared" si="35"/>
        <v>#REF!</v>
      </c>
      <c r="F198" s="181" t="e">
        <f t="shared" si="35"/>
        <v>#REF!</v>
      </c>
      <c r="G198" s="3"/>
      <c r="H198" s="135" t="e">
        <f>VLOOKUP($A198,#REF!,MATCH($A$4,#REF!,0),0)-C198</f>
        <v>#REF!</v>
      </c>
      <c r="I198" s="135" t="e">
        <f>VLOOKUP($A198,#REF!,MATCH($A$4,#REF!,0)+1,0)-D198</f>
        <v>#REF!</v>
      </c>
      <c r="J198" s="135" t="e">
        <f>VLOOKUP($A198,#REF!,MATCH($A$4,#REF!,0)+2,0)-E198</f>
        <v>#REF!</v>
      </c>
      <c r="K198" s="135" t="e">
        <f>VLOOKUP($A198,#REF!,MATCH($A$4,#REF!,0)+3,0)-F198</f>
        <v>#REF!</v>
      </c>
      <c r="L198" s="4"/>
      <c r="M198" s="31"/>
      <c r="N198" s="4"/>
      <c r="O198" s="27" t="e">
        <f t="shared" si="33"/>
        <v>#REF!</v>
      </c>
    </row>
    <row r="199" spans="1:15" x14ac:dyDescent="0.25">
      <c r="A199" s="54" t="s">
        <v>57</v>
      </c>
      <c r="B199" s="180" t="s">
        <v>215</v>
      </c>
      <c r="C199" s="181" t="e">
        <f>C190-C198</f>
        <v>#REF!</v>
      </c>
      <c r="D199" s="181" t="e">
        <f t="shared" ref="D199:F199" si="36">D190-D198</f>
        <v>#REF!</v>
      </c>
      <c r="E199" s="181" t="e">
        <f t="shared" si="36"/>
        <v>#REF!</v>
      </c>
      <c r="F199" s="181" t="e">
        <f t="shared" si="36"/>
        <v>#REF!</v>
      </c>
      <c r="G199" s="3"/>
      <c r="H199" s="135" t="e">
        <f>-VLOOKUP($A199,#REF!,MATCH($A$4,#REF!,0),0)-C199</f>
        <v>#REF!</v>
      </c>
      <c r="I199" s="135" t="e">
        <f>-VLOOKUP($A199,#REF!,MATCH($A$4,#REF!,0)+1,0)-D199</f>
        <v>#REF!</v>
      </c>
      <c r="J199" s="135" t="e">
        <f>-VLOOKUP($A199,#REF!,MATCH($A$4,#REF!,0)+2,0)-E199</f>
        <v>#REF!</v>
      </c>
      <c r="K199" s="135" t="e">
        <f>-VLOOKUP($A199,#REF!,MATCH($A$4,#REF!,0)+3,0)-F199</f>
        <v>#REF!</v>
      </c>
      <c r="L199" s="4"/>
      <c r="M199" s="31"/>
      <c r="N199" s="4"/>
      <c r="O199" s="32" t="e">
        <f t="shared" si="33"/>
        <v>#REF!</v>
      </c>
    </row>
    <row r="200" spans="1:15" x14ac:dyDescent="0.25">
      <c r="B200" s="175" t="s">
        <v>28</v>
      </c>
      <c r="C200" s="182" t="s">
        <v>2</v>
      </c>
      <c r="D200" s="182" t="s">
        <v>2</v>
      </c>
      <c r="E200" s="182" t="s">
        <v>2</v>
      </c>
      <c r="F200" s="182" t="s">
        <v>2</v>
      </c>
      <c r="G200" s="3"/>
      <c r="H200" s="96"/>
      <c r="I200" s="96"/>
      <c r="J200" s="96"/>
      <c r="K200" s="96"/>
      <c r="L200" s="4"/>
      <c r="M200" s="42"/>
      <c r="N200" s="40"/>
      <c r="O200" s="22"/>
    </row>
    <row r="201" spans="1:15" x14ac:dyDescent="0.25">
      <c r="A201" s="54" t="s">
        <v>58</v>
      </c>
      <c r="B201" s="179" t="s">
        <v>29</v>
      </c>
      <c r="C201" s="178" t="e">
        <f>-VLOOKUP($A201,#REF!,MATCH($A$4,#REF!,0),0)</f>
        <v>#REF!</v>
      </c>
      <c r="D201" s="178" t="e">
        <f>-VLOOKUP($A201,#REF!,MATCH($A$4,#REF!,0)+1,0)</f>
        <v>#REF!</v>
      </c>
      <c r="E201" s="178" t="e">
        <f>-VLOOKUP($A201,#REF!,MATCH($A$4,#REF!,0)+2,0)</f>
        <v>#REF!</v>
      </c>
      <c r="F201" s="178" t="e">
        <f>-VLOOKUP($A201,#REF!,MATCH($A$4,#REF!,0)+3,0)</f>
        <v>#REF!</v>
      </c>
      <c r="G201" s="3"/>
      <c r="H201" s="96"/>
      <c r="I201" s="96"/>
      <c r="J201" s="96"/>
      <c r="K201" s="96"/>
      <c r="L201" s="4"/>
      <c r="M201" s="30"/>
      <c r="N201" s="40"/>
      <c r="O201" s="22" t="e">
        <f t="shared" si="33"/>
        <v>#REF!</v>
      </c>
    </row>
    <row r="202" spans="1:15" x14ac:dyDescent="0.25">
      <c r="A202" s="54" t="s">
        <v>60</v>
      </c>
      <c r="B202" s="179" t="s">
        <v>216</v>
      </c>
      <c r="C202" s="178" t="e">
        <f>-VLOOKUP($A202,#REF!,MATCH($A$4,#REF!,0),0)</f>
        <v>#REF!</v>
      </c>
      <c r="D202" s="178" t="e">
        <f>-VLOOKUP($A202,#REF!,MATCH($A$4,#REF!,0)+1,0)</f>
        <v>#REF!</v>
      </c>
      <c r="E202" s="178" t="e">
        <f>-VLOOKUP($A202,#REF!,MATCH($A$4,#REF!,0)+2,0)</f>
        <v>#REF!</v>
      </c>
      <c r="F202" s="178" t="e">
        <f>-VLOOKUP($A202,#REF!,MATCH($A$4,#REF!,0)+3,0)</f>
        <v>#REF!</v>
      </c>
      <c r="G202" s="3"/>
      <c r="H202" s="96"/>
      <c r="I202" s="96"/>
      <c r="J202" s="96"/>
      <c r="K202" s="96"/>
      <c r="L202" s="29"/>
      <c r="M202" s="30"/>
      <c r="N202" s="10"/>
      <c r="O202" s="22" t="e">
        <f t="shared" si="33"/>
        <v>#REF!</v>
      </c>
    </row>
    <row r="203" spans="1:15" x14ac:dyDescent="0.25">
      <c r="A203" s="54" t="s">
        <v>61</v>
      </c>
      <c r="B203" s="179" t="s">
        <v>31</v>
      </c>
      <c r="C203" s="178" t="e">
        <f>-VLOOKUP($A203,#REF!,MATCH($A$4,#REF!,0),0)</f>
        <v>#REF!</v>
      </c>
      <c r="D203" s="178" t="e">
        <f>-VLOOKUP($A203,#REF!,MATCH($A$4,#REF!,0)+1,0)</f>
        <v>#REF!</v>
      </c>
      <c r="E203" s="178" t="e">
        <f>-VLOOKUP($A203,#REF!,MATCH($A$4,#REF!,0)+2,0)</f>
        <v>#REF!</v>
      </c>
      <c r="F203" s="178" t="e">
        <f>-VLOOKUP($A203,#REF!,MATCH($A$4,#REF!,0)+3,0)</f>
        <v>#REF!</v>
      </c>
      <c r="G203" s="3"/>
      <c r="H203" s="96"/>
      <c r="I203" s="96"/>
      <c r="J203" s="96"/>
      <c r="K203" s="96"/>
      <c r="L203" s="29"/>
      <c r="M203" s="30"/>
      <c r="N203" s="10"/>
      <c r="O203" s="22" t="e">
        <f t="shared" si="33"/>
        <v>#REF!</v>
      </c>
    </row>
    <row r="204" spans="1:15" x14ac:dyDescent="0.25">
      <c r="A204" s="54" t="s">
        <v>62</v>
      </c>
      <c r="B204" s="180" t="s">
        <v>33</v>
      </c>
      <c r="C204" s="181" t="e">
        <f>SUM(C201:C203)</f>
        <v>#REF!</v>
      </c>
      <c r="D204" s="181" t="e">
        <f t="shared" ref="D204:F204" si="37">SUM(D201:D203)</f>
        <v>#REF!</v>
      </c>
      <c r="E204" s="181" t="e">
        <f t="shared" si="37"/>
        <v>#REF!</v>
      </c>
      <c r="F204" s="181" t="e">
        <f t="shared" si="37"/>
        <v>#REF!</v>
      </c>
      <c r="G204" s="3"/>
      <c r="H204" s="135" t="e">
        <f>-VLOOKUP($A204,#REF!,MATCH($A$4,#REF!,0),0)-C204</f>
        <v>#REF!</v>
      </c>
      <c r="I204" s="135" t="e">
        <f>-VLOOKUP($A204,#REF!,MATCH($A$4,#REF!,0)+1,0)-D204</f>
        <v>#REF!</v>
      </c>
      <c r="J204" s="135" t="e">
        <f>-VLOOKUP($A204,#REF!,MATCH($A$4,#REF!,0)+2,0)-E204</f>
        <v>#REF!</v>
      </c>
      <c r="K204" s="135" t="e">
        <f>-VLOOKUP($A204,#REF!,MATCH($A$4,#REF!,0)+3,0)-F204</f>
        <v>#REF!</v>
      </c>
      <c r="L204" s="4"/>
      <c r="M204" s="31"/>
      <c r="N204" s="40"/>
      <c r="O204" s="32" t="e">
        <f t="shared" si="33"/>
        <v>#REF!</v>
      </c>
    </row>
    <row r="205" spans="1:15" ht="15.75" thickBot="1" x14ac:dyDescent="0.3">
      <c r="A205" s="54" t="s">
        <v>63</v>
      </c>
      <c r="B205" s="183" t="s">
        <v>34</v>
      </c>
      <c r="C205" s="184" t="e">
        <f>C199+C204</f>
        <v>#REF!</v>
      </c>
      <c r="D205" s="184" t="e">
        <f t="shared" ref="D205:F205" si="38">D199+D204</f>
        <v>#REF!</v>
      </c>
      <c r="E205" s="184" t="e">
        <f t="shared" si="38"/>
        <v>#REF!</v>
      </c>
      <c r="F205" s="184" t="e">
        <f t="shared" si="38"/>
        <v>#REF!</v>
      </c>
      <c r="G205" s="3"/>
      <c r="H205" s="136" t="e">
        <f>-VLOOKUP($A205,#REF!,MATCH($A$4,#REF!,0),0)-C205</f>
        <v>#REF!</v>
      </c>
      <c r="I205" s="136" t="e">
        <f>-VLOOKUP($A205,#REF!,MATCH($A$4,#REF!,0)+1,0)-D205</f>
        <v>#REF!</v>
      </c>
      <c r="J205" s="136" t="e">
        <f>-VLOOKUP($A205,#REF!,MATCH($A$4,#REF!,0)+2,0)-E205</f>
        <v>#REF!</v>
      </c>
      <c r="K205" s="136" t="e">
        <f>-VLOOKUP($A205,#REF!,MATCH($A$4,#REF!,0)+3,0)-F205</f>
        <v>#REF!</v>
      </c>
      <c r="L205" s="4"/>
      <c r="M205" s="127"/>
      <c r="N205" s="40"/>
      <c r="O205" s="36" t="e">
        <f t="shared" si="33"/>
        <v>#REF!</v>
      </c>
    </row>
    <row r="206" spans="1:15" ht="9" customHeight="1" x14ac:dyDescent="0.25">
      <c r="B206" s="175" t="s">
        <v>268</v>
      </c>
      <c r="C206" s="175" t="s">
        <v>268</v>
      </c>
      <c r="D206" s="175" t="s">
        <v>268</v>
      </c>
      <c r="E206" s="175" t="s">
        <v>268</v>
      </c>
      <c r="F206" s="175" t="s">
        <v>268</v>
      </c>
      <c r="G206" s="3"/>
      <c r="H206" s="96"/>
      <c r="I206" s="96"/>
      <c r="J206" s="96"/>
      <c r="K206" s="96"/>
      <c r="L206" s="4"/>
      <c r="M206" s="42"/>
      <c r="N206" s="40"/>
      <c r="O206" s="22"/>
    </row>
    <row r="207" spans="1:15" x14ac:dyDescent="0.25">
      <c r="B207" s="185" t="s">
        <v>35</v>
      </c>
      <c r="C207" s="182" t="s">
        <v>2</v>
      </c>
      <c r="D207" s="182" t="s">
        <v>2</v>
      </c>
      <c r="E207" s="182" t="s">
        <v>2</v>
      </c>
      <c r="F207" s="182" t="s">
        <v>2</v>
      </c>
      <c r="G207" s="3"/>
      <c r="H207" s="96"/>
      <c r="I207" s="96"/>
      <c r="J207" s="96"/>
      <c r="K207" s="96"/>
      <c r="L207" s="4"/>
      <c r="M207" s="42"/>
      <c r="N207" s="40"/>
      <c r="O207" s="22"/>
    </row>
    <row r="208" spans="1:15" x14ac:dyDescent="0.25">
      <c r="A208" s="54" t="s">
        <v>65</v>
      </c>
      <c r="B208" s="125" t="s">
        <v>37</v>
      </c>
      <c r="C208" s="178" t="e">
        <f>-VLOOKUP($A208,#REF!,MATCH($A$4,#REF!,0),0)</f>
        <v>#REF!</v>
      </c>
      <c r="D208" s="178" t="e">
        <f>-VLOOKUP($A208,#REF!,MATCH($A$4,#REF!,0)+1,0)</f>
        <v>#REF!</v>
      </c>
      <c r="E208" s="178" t="e">
        <f>-VLOOKUP($A208,#REF!,MATCH($A$4,#REF!,0)+2,0)</f>
        <v>#REF!</v>
      </c>
      <c r="F208" s="178" t="e">
        <f>-VLOOKUP($A208,#REF!,MATCH($A$4,#REF!,0)+3,0)</f>
        <v>#REF!</v>
      </c>
      <c r="G208" s="3"/>
      <c r="H208" s="96"/>
      <c r="I208" s="96"/>
      <c r="J208" s="96"/>
      <c r="K208" s="96"/>
      <c r="L208" s="4"/>
      <c r="M208" s="21"/>
      <c r="N208" s="40"/>
      <c r="O208" s="22" t="e">
        <f t="shared" si="33"/>
        <v>#REF!</v>
      </c>
    </row>
    <row r="209" spans="1:15" ht="25.5" x14ac:dyDescent="0.25">
      <c r="A209" s="54" t="s">
        <v>64</v>
      </c>
      <c r="B209" s="125" t="s">
        <v>217</v>
      </c>
      <c r="C209" s="178" t="e">
        <f>-VLOOKUP($A209,#REF!,MATCH($A$4,#REF!,0),0)</f>
        <v>#REF!</v>
      </c>
      <c r="D209" s="178" t="e">
        <f>-VLOOKUP($A209,#REF!,MATCH($A$4,#REF!,0)+1,0)</f>
        <v>#REF!</v>
      </c>
      <c r="E209" s="178" t="e">
        <f>-VLOOKUP($A209,#REF!,MATCH($A$4,#REF!,0)+2,0)</f>
        <v>#REF!</v>
      </c>
      <c r="F209" s="178" t="e">
        <f>-VLOOKUP($A209,#REF!,MATCH($A$4,#REF!,0)+3,0)</f>
        <v>#REF!</v>
      </c>
      <c r="G209" s="3"/>
      <c r="H209" s="96"/>
      <c r="I209" s="96"/>
      <c r="J209" s="96"/>
      <c r="K209" s="96"/>
      <c r="L209" s="4"/>
      <c r="M209" s="21"/>
      <c r="N209" s="40"/>
      <c r="O209" s="22" t="e">
        <f t="shared" si="33"/>
        <v>#REF!</v>
      </c>
    </row>
    <row r="210" spans="1:15" x14ac:dyDescent="0.25">
      <c r="A210" s="54" t="s">
        <v>66</v>
      </c>
      <c r="B210" s="125" t="s">
        <v>218</v>
      </c>
      <c r="C210" s="178" t="e">
        <f>-VLOOKUP($A210,#REF!,MATCH($A$4,#REF!,0),0)</f>
        <v>#REF!</v>
      </c>
      <c r="D210" s="178" t="e">
        <f>-VLOOKUP($A210,#REF!,MATCH($A$4,#REF!,0)+1,0)</f>
        <v>#REF!</v>
      </c>
      <c r="E210" s="178" t="e">
        <f>-VLOOKUP($A210,#REF!,MATCH($A$4,#REF!,0)+2,0)</f>
        <v>#REF!</v>
      </c>
      <c r="F210" s="178" t="e">
        <f>-VLOOKUP($A210,#REF!,MATCH($A$4,#REF!,0)+3,0)</f>
        <v>#REF!</v>
      </c>
      <c r="G210" s="3"/>
      <c r="H210" s="96"/>
      <c r="I210" s="96"/>
      <c r="J210" s="96"/>
      <c r="K210" s="96"/>
      <c r="L210" s="4"/>
      <c r="M210" s="21"/>
      <c r="N210" s="40"/>
      <c r="O210" s="22" t="e">
        <f t="shared" si="33"/>
        <v>#REF!</v>
      </c>
    </row>
    <row r="211" spans="1:15" x14ac:dyDescent="0.25">
      <c r="A211" s="54" t="s">
        <v>67</v>
      </c>
      <c r="B211" s="125" t="s">
        <v>39</v>
      </c>
      <c r="C211" s="178" t="e">
        <f>-VLOOKUP($A211,#REF!,MATCH($A$4,#REF!,0),0)</f>
        <v>#REF!</v>
      </c>
      <c r="D211" s="178" t="e">
        <f>-VLOOKUP($A211,#REF!,MATCH($A$4,#REF!,0)+1,0)</f>
        <v>#REF!</v>
      </c>
      <c r="E211" s="178" t="e">
        <f>-VLOOKUP($A211,#REF!,MATCH($A$4,#REF!,0)+2,0)</f>
        <v>#REF!</v>
      </c>
      <c r="F211" s="178" t="e">
        <f>-VLOOKUP($A211,#REF!,MATCH($A$4,#REF!,0)+3,0)</f>
        <v>#REF!</v>
      </c>
      <c r="G211" s="3"/>
      <c r="H211" s="129"/>
      <c r="I211" s="96"/>
      <c r="J211" s="96"/>
      <c r="K211" s="96"/>
      <c r="L211" s="4"/>
      <c r="M211" s="21"/>
      <c r="N211" s="40"/>
      <c r="O211" s="22" t="e">
        <f t="shared" si="33"/>
        <v>#REF!</v>
      </c>
    </row>
    <row r="212" spans="1:15" x14ac:dyDescent="0.25">
      <c r="B212" s="186" t="s">
        <v>40</v>
      </c>
      <c r="C212" s="181" t="e">
        <f>SUM(C208:C211)</f>
        <v>#REF!</v>
      </c>
      <c r="D212" s="181" t="e">
        <f t="shared" ref="D212:F212" si="39">SUM(D208:D211)</f>
        <v>#REF!</v>
      </c>
      <c r="E212" s="181" t="e">
        <f t="shared" si="39"/>
        <v>#REF!</v>
      </c>
      <c r="F212" s="181" t="e">
        <f t="shared" si="39"/>
        <v>#REF!</v>
      </c>
      <c r="G212" s="3"/>
      <c r="H212" s="24"/>
      <c r="I212" s="24"/>
      <c r="J212" s="24"/>
      <c r="K212" s="24"/>
      <c r="L212" s="4"/>
      <c r="M212" s="31"/>
      <c r="N212" s="40"/>
      <c r="O212" s="32" t="e">
        <f t="shared" si="33"/>
        <v>#REF!</v>
      </c>
    </row>
    <row r="213" spans="1:15" ht="15.75" thickBot="1" x14ac:dyDescent="0.3">
      <c r="A213" s="54" t="s">
        <v>69</v>
      </c>
      <c r="B213" s="187" t="s">
        <v>41</v>
      </c>
      <c r="C213" s="188" t="e">
        <f>C205+C212</f>
        <v>#REF!</v>
      </c>
      <c r="D213" s="188" t="e">
        <f t="shared" ref="D213:F213" si="40">D205+D212</f>
        <v>#REF!</v>
      </c>
      <c r="E213" s="188" t="e">
        <f t="shared" si="40"/>
        <v>#REF!</v>
      </c>
      <c r="F213" s="188" t="e">
        <f t="shared" si="40"/>
        <v>#REF!</v>
      </c>
      <c r="G213" s="3"/>
      <c r="H213" s="136" t="e">
        <f>-VLOOKUP($A213,#REF!,MATCH($A$4,#REF!,0),0)-C213</f>
        <v>#REF!</v>
      </c>
      <c r="I213" s="136" t="e">
        <f>-VLOOKUP($A213,#REF!,MATCH($A$4,#REF!,0)+1,0)-D213</f>
        <v>#REF!</v>
      </c>
      <c r="J213" s="136" t="e">
        <f>-VLOOKUP($A213,#REF!,MATCH($A$4,#REF!,0)+2,0)-E213</f>
        <v>#REF!</v>
      </c>
      <c r="K213" s="136" t="e">
        <f>-VLOOKUP($A213,#REF!,MATCH($A$4,#REF!,0)+3,0)-F213</f>
        <v>#REF!</v>
      </c>
      <c r="L213" s="4"/>
      <c r="M213" s="127"/>
      <c r="N213" s="40"/>
      <c r="O213" s="36" t="e">
        <f t="shared" si="33"/>
        <v>#REF!</v>
      </c>
    </row>
    <row r="214" spans="1:15" ht="10.35" customHeight="1" x14ac:dyDescent="0.25">
      <c r="B214" s="175" t="s">
        <v>2</v>
      </c>
      <c r="C214" s="175" t="s">
        <v>2</v>
      </c>
      <c r="D214" s="175" t="s">
        <v>2</v>
      </c>
      <c r="E214" s="175" t="s">
        <v>2</v>
      </c>
      <c r="F214" s="175" t="s">
        <v>2</v>
      </c>
      <c r="G214" s="3"/>
      <c r="H214" s="96"/>
      <c r="I214" s="96"/>
      <c r="J214" s="96"/>
      <c r="K214" s="96"/>
      <c r="L214" s="4"/>
      <c r="M214" s="42"/>
      <c r="N214" s="40"/>
      <c r="O214" s="22"/>
    </row>
    <row r="215" spans="1:15" x14ac:dyDescent="0.25">
      <c r="B215" s="175" t="s">
        <v>219</v>
      </c>
      <c r="C215" s="178" t="s">
        <v>2</v>
      </c>
      <c r="D215" s="178" t="s">
        <v>2</v>
      </c>
      <c r="E215" s="178" t="s">
        <v>2</v>
      </c>
      <c r="F215" s="178" t="s">
        <v>2</v>
      </c>
      <c r="G215" s="3"/>
      <c r="H215" s="68"/>
      <c r="I215" s="68"/>
      <c r="J215" s="68"/>
      <c r="K215" s="68"/>
      <c r="L215" s="4"/>
      <c r="M215" s="42"/>
      <c r="N215" s="40"/>
      <c r="O215" s="22"/>
    </row>
    <row r="216" spans="1:15" x14ac:dyDescent="0.25">
      <c r="A216" s="54" t="s">
        <v>101</v>
      </c>
      <c r="B216" s="179" t="s">
        <v>75</v>
      </c>
      <c r="C216" s="178" t="e">
        <f>VLOOKUP($A216,#REF!,MATCH($A$4,#REF!,0),0)</f>
        <v>#REF!</v>
      </c>
      <c r="D216" s="178" t="e">
        <f>VLOOKUP($A216,#REF!,MATCH($A$4,#REF!,0)+1,0)</f>
        <v>#REF!</v>
      </c>
      <c r="E216" s="178" t="e">
        <f>VLOOKUP($A216,#REF!,MATCH($A$4,#REF!,0)+2,0)</f>
        <v>#REF!</v>
      </c>
      <c r="F216" s="178" t="e">
        <f>VLOOKUP($A216,#REF!,MATCH($A$4,#REF!,0)+3,0)</f>
        <v>#REF!</v>
      </c>
      <c r="G216" s="3"/>
      <c r="H216" s="68"/>
      <c r="I216" s="68"/>
      <c r="J216" s="68"/>
      <c r="K216" s="68"/>
      <c r="L216" s="4"/>
      <c r="M216" s="42"/>
      <c r="N216" s="10"/>
      <c r="O216" s="22" t="e">
        <f t="shared" si="33"/>
        <v>#REF!</v>
      </c>
    </row>
    <row r="217" spans="1:15" x14ac:dyDescent="0.25">
      <c r="A217" s="54" t="s">
        <v>102</v>
      </c>
      <c r="B217" s="179" t="s">
        <v>76</v>
      </c>
      <c r="C217" s="178" t="e">
        <f>VLOOKUP($A217,#REF!,MATCH($A$4,#REF!,0),0)</f>
        <v>#REF!</v>
      </c>
      <c r="D217" s="178" t="e">
        <f>VLOOKUP($A217,#REF!,MATCH($A$4,#REF!,0)+1,0)</f>
        <v>#REF!</v>
      </c>
      <c r="E217" s="178" t="e">
        <f>VLOOKUP($A217,#REF!,MATCH($A$4,#REF!,0)+2,0)</f>
        <v>#REF!</v>
      </c>
      <c r="F217" s="178" t="e">
        <f>VLOOKUP($A217,#REF!,MATCH($A$4,#REF!,0)+3,0)</f>
        <v>#REF!</v>
      </c>
      <c r="G217" s="3"/>
      <c r="H217" s="68"/>
      <c r="I217" s="68"/>
      <c r="J217" s="68"/>
      <c r="K217" s="68"/>
      <c r="L217" s="4"/>
      <c r="M217" s="42"/>
      <c r="N217" s="10"/>
      <c r="O217" s="22" t="e">
        <f t="shared" si="33"/>
        <v>#REF!</v>
      </c>
    </row>
    <row r="218" spans="1:15" x14ac:dyDescent="0.25">
      <c r="A218" s="54" t="s">
        <v>103</v>
      </c>
      <c r="B218" s="179" t="s">
        <v>77</v>
      </c>
      <c r="C218" s="178" t="e">
        <f>VLOOKUP($A218,#REF!,MATCH($A$4,#REF!,0),0)</f>
        <v>#REF!</v>
      </c>
      <c r="D218" s="178" t="e">
        <f>VLOOKUP($A218,#REF!,MATCH($A$4,#REF!,0)+1,0)</f>
        <v>#REF!</v>
      </c>
      <c r="E218" s="178" t="e">
        <f>VLOOKUP($A218,#REF!,MATCH($A$4,#REF!,0)+2,0)</f>
        <v>#REF!</v>
      </c>
      <c r="F218" s="178" t="e">
        <f>VLOOKUP($A218,#REF!,MATCH($A$4,#REF!,0)+3,0)</f>
        <v>#REF!</v>
      </c>
      <c r="G218" s="3"/>
      <c r="H218" s="68"/>
      <c r="I218" s="68"/>
      <c r="J218" s="68"/>
      <c r="K218" s="68"/>
      <c r="L218" s="4"/>
      <c r="M218" s="42"/>
      <c r="N218" s="10"/>
      <c r="O218" s="22" t="e">
        <f t="shared" si="33"/>
        <v>#REF!</v>
      </c>
    </row>
    <row r="219" spans="1:15" x14ac:dyDescent="0.25">
      <c r="A219" s="54" t="s">
        <v>115</v>
      </c>
      <c r="B219" s="179" t="s">
        <v>39</v>
      </c>
      <c r="C219" s="178" t="e">
        <f>VLOOKUP($A219,#REF!,MATCH($A$4,#REF!,0),0)</f>
        <v>#REF!</v>
      </c>
      <c r="D219" s="178" t="e">
        <f>VLOOKUP($A219,#REF!,MATCH($A$4,#REF!,0)+1,0)</f>
        <v>#REF!</v>
      </c>
      <c r="E219" s="178" t="e">
        <f>VLOOKUP($A219,#REF!,MATCH($A$4,#REF!,0)+2,0)</f>
        <v>#REF!</v>
      </c>
      <c r="F219" s="178" t="e">
        <f>VLOOKUP($A219,#REF!,MATCH($A$4,#REF!,0)+3,0)</f>
        <v>#REF!</v>
      </c>
      <c r="G219" s="3"/>
      <c r="H219" s="68"/>
      <c r="I219" s="68"/>
      <c r="J219" s="68"/>
      <c r="K219" s="68"/>
      <c r="L219" s="4"/>
      <c r="M219" s="42"/>
      <c r="N219" s="10"/>
      <c r="O219" s="22" t="e">
        <f t="shared" si="33"/>
        <v>#REF!</v>
      </c>
    </row>
    <row r="220" spans="1:15" x14ac:dyDescent="0.25">
      <c r="A220" s="54" t="s">
        <v>111</v>
      </c>
      <c r="B220" s="179" t="s">
        <v>83</v>
      </c>
      <c r="C220" s="178" t="e">
        <f>VLOOKUP($A220,#REF!,MATCH($A$4,#REF!,0),0)</f>
        <v>#REF!</v>
      </c>
      <c r="D220" s="178" t="e">
        <f>VLOOKUP($A220,#REF!,MATCH($A$4,#REF!,0)+1,0)</f>
        <v>#REF!</v>
      </c>
      <c r="E220" s="178" t="e">
        <f>VLOOKUP($A220,#REF!,MATCH($A$4,#REF!,0)+2,0)</f>
        <v>#REF!</v>
      </c>
      <c r="F220" s="178" t="e">
        <f>VLOOKUP($A220,#REF!,MATCH($A$4,#REF!,0)+3,0)</f>
        <v>#REF!</v>
      </c>
      <c r="G220" s="3"/>
      <c r="H220" s="68"/>
      <c r="I220" s="68"/>
      <c r="J220" s="68"/>
      <c r="K220" s="68"/>
      <c r="L220" s="4"/>
      <c r="M220" s="42"/>
      <c r="N220" s="10"/>
      <c r="O220" s="22" t="e">
        <f t="shared" si="33"/>
        <v>#REF!</v>
      </c>
    </row>
    <row r="221" spans="1:15" x14ac:dyDescent="0.25">
      <c r="A221" s="54" t="s">
        <v>114</v>
      </c>
      <c r="B221" s="179" t="s">
        <v>86</v>
      </c>
      <c r="C221" s="178" t="e">
        <f>VLOOKUP($A221,#REF!,MATCH($A$4,#REF!,0),0)</f>
        <v>#REF!</v>
      </c>
      <c r="D221" s="178" t="e">
        <f>VLOOKUP($A221,#REF!,MATCH($A$4,#REF!,0)+1,0)</f>
        <v>#REF!</v>
      </c>
      <c r="E221" s="178" t="e">
        <f>VLOOKUP($A221,#REF!,MATCH($A$4,#REF!,0)+2,0)</f>
        <v>#REF!</v>
      </c>
      <c r="F221" s="178" t="e">
        <f>VLOOKUP($A221,#REF!,MATCH($A$4,#REF!,0)+3,0)</f>
        <v>#REF!</v>
      </c>
      <c r="G221" s="3"/>
      <c r="H221" s="68"/>
      <c r="I221" s="68"/>
      <c r="J221" s="68"/>
      <c r="K221" s="68"/>
      <c r="L221" s="4"/>
      <c r="M221" s="42"/>
      <c r="N221" s="10"/>
      <c r="O221" s="22" t="e">
        <f t="shared" si="33"/>
        <v>#REF!</v>
      </c>
    </row>
    <row r="222" spans="1:15" ht="25.5" x14ac:dyDescent="0.25">
      <c r="A222" s="54" t="s">
        <v>110</v>
      </c>
      <c r="B222" s="125" t="s">
        <v>82</v>
      </c>
      <c r="C222" s="178" t="e">
        <f>VLOOKUP($A222,#REF!,MATCH($A$4,#REF!,0),0)</f>
        <v>#REF!</v>
      </c>
      <c r="D222" s="178" t="e">
        <f>VLOOKUP($A222,#REF!,MATCH($A$4,#REF!,0)+1,0)</f>
        <v>#REF!</v>
      </c>
      <c r="E222" s="178" t="e">
        <f>VLOOKUP($A222,#REF!,MATCH($A$4,#REF!,0)+2,0)</f>
        <v>#REF!</v>
      </c>
      <c r="F222" s="178" t="e">
        <f>VLOOKUP($A222,#REF!,MATCH($A$4,#REF!,0)+3,0)</f>
        <v>#REF!</v>
      </c>
      <c r="G222" s="3"/>
      <c r="H222" s="68"/>
      <c r="I222" s="68"/>
      <c r="J222" s="68"/>
      <c r="K222" s="68"/>
      <c r="L222" s="4"/>
      <c r="M222" s="42"/>
      <c r="N222" s="10"/>
      <c r="O222" s="22" t="e">
        <f t="shared" si="33"/>
        <v>#REF!</v>
      </c>
    </row>
    <row r="223" spans="1:15" x14ac:dyDescent="0.25">
      <c r="A223" s="54" t="s">
        <v>117</v>
      </c>
      <c r="B223" s="180" t="s">
        <v>220</v>
      </c>
      <c r="C223" s="181" t="e">
        <f>SUM(C216:C222)</f>
        <v>#REF!</v>
      </c>
      <c r="D223" s="181" t="e">
        <f t="shared" ref="D223:F223" si="41">SUM(D216:D222)</f>
        <v>#REF!</v>
      </c>
      <c r="E223" s="181" t="e">
        <f t="shared" si="41"/>
        <v>#REF!</v>
      </c>
      <c r="F223" s="181" t="e">
        <f t="shared" si="41"/>
        <v>#REF!</v>
      </c>
      <c r="G223" s="3"/>
      <c r="H223" s="135" t="e">
        <f>VLOOKUP($A223,#REF!,MATCH($A$4,#REF!,0),0)-C223</f>
        <v>#REF!</v>
      </c>
      <c r="I223" s="135" t="e">
        <f>VLOOKUP($A223,#REF!,MATCH($A$4,#REF!,0)+1,0)-D223</f>
        <v>#REF!</v>
      </c>
      <c r="J223" s="135" t="e">
        <f>VLOOKUP($A223,#REF!,MATCH($A$4,#REF!,0)+2,0)-E223</f>
        <v>#REF!</v>
      </c>
      <c r="K223" s="135" t="e">
        <f>VLOOKUP($A223,#REF!,MATCH($A$4,#REF!,0)+3,0)-F223</f>
        <v>#REF!</v>
      </c>
      <c r="L223" s="4"/>
      <c r="M223" s="31"/>
      <c r="N223" s="10"/>
      <c r="O223" s="32" t="e">
        <f t="shared" si="33"/>
        <v>#REF!</v>
      </c>
    </row>
    <row r="224" spans="1:15" ht="13.35" customHeight="1" x14ac:dyDescent="0.25">
      <c r="B224" s="179" t="s">
        <v>2</v>
      </c>
      <c r="C224" s="179" t="s">
        <v>2</v>
      </c>
      <c r="D224" s="179" t="s">
        <v>2</v>
      </c>
      <c r="E224" s="179" t="s">
        <v>2</v>
      </c>
      <c r="F224" s="179" t="s">
        <v>2</v>
      </c>
      <c r="G224" s="3"/>
      <c r="H224" s="68"/>
      <c r="I224" s="68"/>
      <c r="J224" s="68"/>
      <c r="K224" s="68"/>
      <c r="L224" s="4"/>
      <c r="M224" s="42"/>
      <c r="N224" s="10"/>
      <c r="O224" s="22"/>
    </row>
    <row r="225" spans="1:15" x14ac:dyDescent="0.25">
      <c r="B225" s="175" t="s">
        <v>221</v>
      </c>
      <c r="C225" s="178" t="s">
        <v>2</v>
      </c>
      <c r="D225" s="178" t="s">
        <v>2</v>
      </c>
      <c r="E225" s="178" t="s">
        <v>2</v>
      </c>
      <c r="F225" s="178" t="s">
        <v>2</v>
      </c>
      <c r="G225" s="3"/>
      <c r="H225" s="78"/>
      <c r="I225" s="78"/>
      <c r="J225" s="78"/>
      <c r="K225" s="78"/>
      <c r="L225" s="4"/>
      <c r="M225" s="42"/>
      <c r="N225" s="10"/>
      <c r="O225" s="22"/>
    </row>
    <row r="226" spans="1:15" x14ac:dyDescent="0.25">
      <c r="A226" s="54" t="s">
        <v>118</v>
      </c>
      <c r="B226" s="179" t="s">
        <v>90</v>
      </c>
      <c r="C226" s="178" t="e">
        <f>-VLOOKUP($A226,#REF!,MATCH($A$4,#REF!,0),0)</f>
        <v>#REF!</v>
      </c>
      <c r="D226" s="178" t="e">
        <f>-VLOOKUP($A226,#REF!,MATCH($A$4,#REF!,0)+1,0)</f>
        <v>#REF!</v>
      </c>
      <c r="E226" s="178" t="e">
        <f>-VLOOKUP($A226,#REF!,MATCH($A$4,#REF!,0)+2,0)</f>
        <v>#REF!</v>
      </c>
      <c r="F226" s="178" t="e">
        <f>-VLOOKUP($A226,#REF!,MATCH($A$4,#REF!,0)+3,0)</f>
        <v>#REF!</v>
      </c>
      <c r="G226" s="3"/>
      <c r="H226" s="78"/>
      <c r="I226" s="78"/>
      <c r="J226" s="78"/>
      <c r="K226" s="78"/>
      <c r="L226" s="4"/>
      <c r="M226" s="42"/>
      <c r="N226" s="10"/>
      <c r="O226" s="22" t="e">
        <f t="shared" si="33"/>
        <v>#REF!</v>
      </c>
    </row>
    <row r="227" spans="1:15" x14ac:dyDescent="0.25">
      <c r="A227" s="54" t="s">
        <v>119</v>
      </c>
      <c r="B227" s="179" t="s">
        <v>91</v>
      </c>
      <c r="C227" s="178" t="e">
        <f>-VLOOKUP($A227,#REF!,MATCH($A$4,#REF!,0),0)</f>
        <v>#REF!</v>
      </c>
      <c r="D227" s="178" t="e">
        <f>-VLOOKUP($A227,#REF!,MATCH($A$4,#REF!,0)+1,0)</f>
        <v>#REF!</v>
      </c>
      <c r="E227" s="178" t="e">
        <f>-VLOOKUP($A227,#REF!,MATCH($A$4,#REF!,0)+2,0)</f>
        <v>#REF!</v>
      </c>
      <c r="F227" s="178" t="e">
        <f>-VLOOKUP($A227,#REF!,MATCH($A$4,#REF!,0)+3,0)</f>
        <v>#REF!</v>
      </c>
      <c r="G227" s="3"/>
      <c r="H227" s="78"/>
      <c r="I227" s="78"/>
      <c r="J227" s="78"/>
      <c r="K227" s="78"/>
      <c r="L227" s="4"/>
      <c r="M227" s="42"/>
      <c r="N227" s="10"/>
      <c r="O227" s="22" t="e">
        <f t="shared" si="33"/>
        <v>#REF!</v>
      </c>
    </row>
    <row r="228" spans="1:15" x14ac:dyDescent="0.25">
      <c r="A228" s="54" t="s">
        <v>120</v>
      </c>
      <c r="B228" s="179" t="s">
        <v>92</v>
      </c>
      <c r="C228" s="178" t="e">
        <f>-VLOOKUP($A228,#REF!,MATCH($A$4,#REF!,0),0)</f>
        <v>#REF!</v>
      </c>
      <c r="D228" s="178" t="e">
        <f>-VLOOKUP($A228,#REF!,MATCH($A$4,#REF!,0)+1,0)</f>
        <v>#REF!</v>
      </c>
      <c r="E228" s="178" t="e">
        <f>-VLOOKUP($A228,#REF!,MATCH($A$4,#REF!,0)+2,0)</f>
        <v>#REF!</v>
      </c>
      <c r="F228" s="178" t="e">
        <f>-VLOOKUP($A228,#REF!,MATCH($A$4,#REF!,0)+3,0)</f>
        <v>#REF!</v>
      </c>
      <c r="G228" s="3"/>
      <c r="H228" s="78"/>
      <c r="I228" s="78"/>
      <c r="J228" s="78"/>
      <c r="K228" s="78"/>
      <c r="L228" s="4"/>
      <c r="M228" s="42"/>
      <c r="N228" s="10"/>
      <c r="O228" s="22" t="e">
        <f t="shared" si="33"/>
        <v>#REF!</v>
      </c>
    </row>
    <row r="229" spans="1:15" x14ac:dyDescent="0.25">
      <c r="A229" s="54" t="s">
        <v>121</v>
      </c>
      <c r="B229" s="179" t="s">
        <v>39</v>
      </c>
      <c r="C229" s="178" t="e">
        <f>-VLOOKUP($A229,#REF!,MATCH($A$4,#REF!,0),0)</f>
        <v>#REF!</v>
      </c>
      <c r="D229" s="178" t="e">
        <f>-VLOOKUP($A229,#REF!,MATCH($A$4,#REF!,0)+1,0)</f>
        <v>#REF!</v>
      </c>
      <c r="E229" s="178" t="e">
        <f>-VLOOKUP($A229,#REF!,MATCH($A$4,#REF!,0)+2,0)</f>
        <v>#REF!</v>
      </c>
      <c r="F229" s="178" t="e">
        <f>-VLOOKUP($A229,#REF!,MATCH($A$4,#REF!,0)+3,0)</f>
        <v>#REF!</v>
      </c>
      <c r="G229" s="3"/>
      <c r="H229" s="78"/>
      <c r="I229" s="78"/>
      <c r="J229" s="78"/>
      <c r="K229" s="78"/>
      <c r="L229" s="4"/>
      <c r="M229" s="42"/>
      <c r="N229" s="10"/>
      <c r="O229" s="22" t="e">
        <f t="shared" si="33"/>
        <v>#REF!</v>
      </c>
    </row>
    <row r="230" spans="1:15" x14ac:dyDescent="0.25">
      <c r="A230" s="54" t="s">
        <v>122</v>
      </c>
      <c r="B230" s="180" t="s">
        <v>222</v>
      </c>
      <c r="C230" s="181" t="e">
        <f>SUM(C226:C229)</f>
        <v>#REF!</v>
      </c>
      <c r="D230" s="181" t="e">
        <f t="shared" ref="D230:F230" si="42">SUM(D226:D229)</f>
        <v>#REF!</v>
      </c>
      <c r="E230" s="181" t="e">
        <f t="shared" si="42"/>
        <v>#REF!</v>
      </c>
      <c r="F230" s="181" t="e">
        <f t="shared" si="42"/>
        <v>#REF!</v>
      </c>
      <c r="G230" s="3"/>
      <c r="H230" s="135" t="e">
        <f>-VLOOKUP($A230,#REF!,MATCH($A$4,#REF!,0),0)-C230</f>
        <v>#REF!</v>
      </c>
      <c r="I230" s="135" t="e">
        <f>-VLOOKUP($A230,#REF!,MATCH($A$4,#REF!,0)+1,0)-D230</f>
        <v>#REF!</v>
      </c>
      <c r="J230" s="135" t="e">
        <f>-VLOOKUP($A230,#REF!,MATCH($A$4,#REF!,0)+2,0)-E230</f>
        <v>#REF!</v>
      </c>
      <c r="K230" s="135" t="e">
        <f>-VLOOKUP($A230,#REF!,MATCH($A$4,#REF!,0)+3,0)-F230</f>
        <v>#REF!</v>
      </c>
      <c r="L230" s="4"/>
      <c r="M230" s="31"/>
      <c r="N230" s="10"/>
      <c r="O230" s="27" t="e">
        <f t="shared" si="33"/>
        <v>#REF!</v>
      </c>
    </row>
    <row r="231" spans="1:15" ht="15.75" thickBot="1" x14ac:dyDescent="0.3">
      <c r="A231" s="54" t="s">
        <v>123</v>
      </c>
      <c r="B231" s="187" t="s">
        <v>94</v>
      </c>
      <c r="C231" s="184" t="e">
        <f>C223-C230</f>
        <v>#REF!</v>
      </c>
      <c r="D231" s="184" t="e">
        <f t="shared" ref="D231:F231" si="43">D223-D230</f>
        <v>#REF!</v>
      </c>
      <c r="E231" s="184" t="e">
        <f t="shared" si="43"/>
        <v>#REF!</v>
      </c>
      <c r="F231" s="184" t="e">
        <f t="shared" si="43"/>
        <v>#REF!</v>
      </c>
      <c r="G231" s="3"/>
      <c r="H231" s="136" t="e">
        <f>VLOOKUP($A231,#REF!,MATCH($A$4,#REF!,0),0)-C231</f>
        <v>#REF!</v>
      </c>
      <c r="I231" s="136" t="e">
        <f>VLOOKUP($A231,#REF!,MATCH($A$4,#REF!,0)+1,0)-D231</f>
        <v>#REF!</v>
      </c>
      <c r="J231" s="136" t="e">
        <f>VLOOKUP($A231,#REF!,MATCH($A$4,#REF!,0)+2,0)-E231</f>
        <v>#REF!</v>
      </c>
      <c r="K231" s="136" t="e">
        <f>VLOOKUP($A231,#REF!,MATCH($A$4,#REF!,0)+3,0)-F231</f>
        <v>#REF!</v>
      </c>
      <c r="L231" s="4"/>
      <c r="M231" s="127"/>
      <c r="N231" s="10"/>
      <c r="O231" s="36" t="e">
        <f t="shared" si="33"/>
        <v>#REF!</v>
      </c>
    </row>
    <row r="232" spans="1:15" x14ac:dyDescent="0.25">
      <c r="B232" s="3"/>
      <c r="C232" s="3"/>
      <c r="D232" s="3"/>
      <c r="E232" s="3"/>
      <c r="F232" s="3"/>
      <c r="G232" s="3"/>
    </row>
    <row r="233" spans="1:15" x14ac:dyDescent="0.25">
      <c r="B233" s="3"/>
      <c r="C233" s="3"/>
      <c r="D233" s="3"/>
      <c r="E233" s="3"/>
      <c r="F233" s="3"/>
      <c r="G233" s="3"/>
    </row>
    <row r="234" spans="1:15" x14ac:dyDescent="0.25">
      <c r="B234" s="3"/>
      <c r="C234" s="3"/>
      <c r="D234" s="3"/>
      <c r="E234" s="3"/>
      <c r="F234" s="3"/>
      <c r="G234" s="3"/>
    </row>
    <row r="235" spans="1:15" x14ac:dyDescent="0.25">
      <c r="B235" s="546" t="s">
        <v>42</v>
      </c>
      <c r="C235" s="546"/>
      <c r="D235" s="546"/>
      <c r="E235" s="546"/>
      <c r="F235" s="546"/>
      <c r="G235" s="3"/>
    </row>
    <row r="236" spans="1:15" x14ac:dyDescent="0.25">
      <c r="B236" s="9" t="s">
        <v>43</v>
      </c>
      <c r="C236" s="9"/>
      <c r="D236" s="9"/>
      <c r="E236" s="9"/>
      <c r="F236" s="9"/>
      <c r="G236" s="3"/>
    </row>
    <row r="237" spans="1:15" x14ac:dyDescent="0.25">
      <c r="B237" s="140"/>
      <c r="C237" s="140"/>
      <c r="D237" s="140"/>
      <c r="E237" s="140"/>
      <c r="F237" s="140"/>
      <c r="G237" s="3"/>
    </row>
    <row r="238" spans="1:15" x14ac:dyDescent="0.25">
      <c r="B238" s="3"/>
      <c r="C238" s="3"/>
      <c r="D238" s="3"/>
      <c r="E238" s="3"/>
      <c r="F238" s="3"/>
      <c r="G238" s="3"/>
    </row>
    <row r="239" spans="1:15" x14ac:dyDescent="0.25">
      <c r="B239" s="3"/>
      <c r="C239" s="3"/>
      <c r="D239" s="3"/>
      <c r="E239" s="3"/>
      <c r="F239" s="3"/>
      <c r="G239" s="3"/>
    </row>
    <row r="240" spans="1:15" x14ac:dyDescent="0.25">
      <c r="B240" s="3"/>
      <c r="C240" s="3"/>
      <c r="D240" s="3"/>
      <c r="E240" s="3"/>
      <c r="F240" s="3"/>
      <c r="G240" s="7" t="s">
        <v>104</v>
      </c>
      <c r="H240" s="4"/>
      <c r="I240" s="4"/>
    </row>
    <row r="241" spans="2:9" x14ac:dyDescent="0.25">
      <c r="B241" s="123" t="s">
        <v>252</v>
      </c>
      <c r="C241" s="3"/>
      <c r="D241" s="3"/>
      <c r="E241" s="3"/>
      <c r="F241" s="3"/>
      <c r="G241" s="7" t="s">
        <v>246</v>
      </c>
      <c r="H241" s="4"/>
      <c r="I241" s="9" t="s">
        <v>107</v>
      </c>
    </row>
    <row r="242" spans="2:9" x14ac:dyDescent="0.25">
      <c r="B242" s="3"/>
      <c r="C242" s="3"/>
      <c r="D242" s="3"/>
      <c r="E242" s="3"/>
      <c r="F242" s="3"/>
      <c r="G242" s="126"/>
      <c r="H242" s="4"/>
      <c r="I242" s="50" t="s">
        <v>1</v>
      </c>
    </row>
    <row r="243" spans="2:9" x14ac:dyDescent="0.25">
      <c r="B243" s="211" t="s">
        <v>2</v>
      </c>
      <c r="C243" s="172" t="s">
        <v>4</v>
      </c>
      <c r="D243" s="172" t="s">
        <v>4</v>
      </c>
      <c r="E243" s="172" t="s">
        <v>5</v>
      </c>
      <c r="F243" s="3"/>
      <c r="G243" s="161" t="s">
        <v>4</v>
      </c>
      <c r="H243" s="4"/>
      <c r="I243" s="162" t="s">
        <v>4</v>
      </c>
    </row>
    <row r="244" spans="2:9" x14ac:dyDescent="0.25">
      <c r="B244" s="211" t="s">
        <v>223</v>
      </c>
      <c r="C244" s="204" t="s">
        <v>7</v>
      </c>
      <c r="D244" s="204" t="s">
        <v>8</v>
      </c>
      <c r="E244" s="204" t="s">
        <v>7</v>
      </c>
      <c r="F244" s="3"/>
      <c r="G244" s="14" t="s">
        <v>7</v>
      </c>
      <c r="H244" s="4"/>
      <c r="I244" s="16" t="s">
        <v>7</v>
      </c>
    </row>
    <row r="245" spans="2:9" x14ac:dyDescent="0.25">
      <c r="B245" s="179" t="s">
        <v>256</v>
      </c>
      <c r="C245" s="195"/>
      <c r="D245" s="195"/>
      <c r="E245" s="195"/>
      <c r="F245" s="3"/>
      <c r="G245" s="18"/>
      <c r="I245" s="163">
        <f>C245-G245</f>
        <v>0</v>
      </c>
    </row>
    <row r="246" spans="2:9" x14ac:dyDescent="0.25">
      <c r="B246" s="179" t="s">
        <v>257</v>
      </c>
      <c r="C246" s="195"/>
      <c r="D246" s="195"/>
      <c r="E246" s="195"/>
      <c r="F246" s="3"/>
      <c r="G246" s="18"/>
      <c r="I246" s="163">
        <f t="shared" ref="I246:I256" si="44">C246-G246</f>
        <v>0</v>
      </c>
    </row>
    <row r="247" spans="2:9" x14ac:dyDescent="0.25">
      <c r="B247" s="179" t="s">
        <v>258</v>
      </c>
      <c r="C247" s="195"/>
      <c r="D247" s="195"/>
      <c r="E247" s="195"/>
      <c r="F247" s="3"/>
      <c r="G247" s="30"/>
      <c r="H247" s="4"/>
      <c r="I247" s="163">
        <f t="shared" si="44"/>
        <v>0</v>
      </c>
    </row>
    <row r="248" spans="2:9" x14ac:dyDescent="0.25">
      <c r="B248" s="179" t="s">
        <v>259</v>
      </c>
      <c r="C248" s="195"/>
      <c r="D248" s="195"/>
      <c r="E248" s="195"/>
      <c r="F248" s="3"/>
      <c r="G248" s="30"/>
      <c r="H248" s="4"/>
      <c r="I248" s="163">
        <f t="shared" si="44"/>
        <v>0</v>
      </c>
    </row>
    <row r="249" spans="2:9" x14ac:dyDescent="0.25">
      <c r="B249" s="179" t="s">
        <v>260</v>
      </c>
      <c r="C249" s="195"/>
      <c r="D249" s="195"/>
      <c r="E249" s="195"/>
      <c r="F249" s="3"/>
      <c r="G249" s="30"/>
      <c r="H249" s="4"/>
      <c r="I249" s="163">
        <f t="shared" si="44"/>
        <v>0</v>
      </c>
    </row>
    <row r="250" spans="2:9" x14ac:dyDescent="0.25">
      <c r="B250" s="179" t="s">
        <v>261</v>
      </c>
      <c r="C250" s="195"/>
      <c r="D250" s="195"/>
      <c r="E250" s="195"/>
      <c r="F250" s="3"/>
      <c r="G250" s="30"/>
      <c r="H250" s="4"/>
      <c r="I250" s="163">
        <f t="shared" si="44"/>
        <v>0</v>
      </c>
    </row>
    <row r="251" spans="2:9" x14ac:dyDescent="0.25">
      <c r="B251" s="179" t="s">
        <v>262</v>
      </c>
      <c r="C251" s="195"/>
      <c r="D251" s="195"/>
      <c r="E251" s="195"/>
      <c r="F251" s="3"/>
      <c r="G251" s="30"/>
      <c r="H251" s="4"/>
      <c r="I251" s="163">
        <f t="shared" si="44"/>
        <v>0</v>
      </c>
    </row>
    <row r="252" spans="2:9" x14ac:dyDescent="0.25">
      <c r="B252" s="179" t="s">
        <v>263</v>
      </c>
      <c r="C252" s="195"/>
      <c r="D252" s="195"/>
      <c r="E252" s="195"/>
      <c r="F252" s="3"/>
      <c r="G252" s="30"/>
      <c r="H252" s="4"/>
      <c r="I252" s="163">
        <f t="shared" si="44"/>
        <v>0</v>
      </c>
    </row>
    <row r="253" spans="2:9" x14ac:dyDescent="0.25">
      <c r="B253" s="179" t="s">
        <v>13</v>
      </c>
      <c r="C253" s="195"/>
      <c r="D253" s="195"/>
      <c r="E253" s="195"/>
      <c r="F253" s="3"/>
      <c r="G253" s="30"/>
      <c r="H253" s="4"/>
      <c r="I253" s="163">
        <f t="shared" si="44"/>
        <v>0</v>
      </c>
    </row>
    <row r="254" spans="2:9" x14ac:dyDescent="0.25">
      <c r="B254" s="179" t="s">
        <v>264</v>
      </c>
      <c r="C254" s="195"/>
      <c r="D254" s="195"/>
      <c r="E254" s="195"/>
      <c r="F254" s="3"/>
      <c r="G254" s="30"/>
      <c r="H254" s="4"/>
      <c r="I254" s="163">
        <f t="shared" si="44"/>
        <v>0</v>
      </c>
    </row>
    <row r="255" spans="2:9" x14ac:dyDescent="0.25">
      <c r="B255" s="179" t="s">
        <v>265</v>
      </c>
      <c r="C255" s="195"/>
      <c r="D255" s="195"/>
      <c r="E255" s="195"/>
      <c r="F255" s="3"/>
      <c r="G255" s="30"/>
      <c r="H255" s="4"/>
      <c r="I255" s="163">
        <f t="shared" si="44"/>
        <v>0</v>
      </c>
    </row>
    <row r="256" spans="2:9" x14ac:dyDescent="0.25">
      <c r="B256" s="179" t="s">
        <v>39</v>
      </c>
      <c r="C256" s="195"/>
      <c r="D256" s="195"/>
      <c r="E256" s="195"/>
      <c r="F256" s="3"/>
      <c r="G256" s="44"/>
      <c r="H256" s="4"/>
      <c r="I256" s="163">
        <f t="shared" si="44"/>
        <v>0</v>
      </c>
    </row>
    <row r="257" spans="2:9" ht="15.75" thickBot="1" x14ac:dyDescent="0.3">
      <c r="B257" s="183" t="s">
        <v>224</v>
      </c>
      <c r="C257" s="184">
        <f>SUM(C245:C256)</f>
        <v>0</v>
      </c>
      <c r="D257" s="184">
        <f t="shared" ref="D257:E257" si="45">SUM(D245:D256)</f>
        <v>0</v>
      </c>
      <c r="E257" s="184">
        <f t="shared" si="45"/>
        <v>0</v>
      </c>
      <c r="F257" s="3"/>
      <c r="G257" s="127"/>
      <c r="H257" s="4"/>
      <c r="I257" s="139"/>
    </row>
    <row r="258" spans="2:9" x14ac:dyDescent="0.25">
      <c r="B258" s="3"/>
      <c r="C258" s="3"/>
      <c r="D258" s="3"/>
      <c r="E258" s="3"/>
      <c r="F258" s="3"/>
    </row>
    <row r="259" spans="2:9" x14ac:dyDescent="0.25">
      <c r="B259" s="3"/>
      <c r="C259" s="3"/>
      <c r="D259" s="3"/>
      <c r="E259" s="3"/>
      <c r="F259" s="3"/>
    </row>
    <row r="260" spans="2:9" x14ac:dyDescent="0.25">
      <c r="B260" s="3"/>
      <c r="C260" s="3"/>
      <c r="D260" s="3"/>
      <c r="E260" s="3"/>
      <c r="F260" s="3"/>
    </row>
    <row r="261" spans="2:9" x14ac:dyDescent="0.25">
      <c r="B261" s="3"/>
      <c r="C261" s="3"/>
      <c r="D261" s="3"/>
      <c r="E261" s="3"/>
      <c r="F261" s="3"/>
    </row>
    <row r="263" spans="2:9" x14ac:dyDescent="0.25">
      <c r="B263" s="549" t="s">
        <v>225</v>
      </c>
      <c r="C263" s="549"/>
      <c r="D263" s="549"/>
      <c r="E263" s="549"/>
    </row>
    <row r="264" spans="2:9" x14ac:dyDescent="0.25">
      <c r="B264" s="66" t="s">
        <v>226</v>
      </c>
      <c r="C264" s="137"/>
      <c r="D264" s="137"/>
      <c r="E264" s="137"/>
    </row>
    <row r="265" spans="2:9" x14ac:dyDescent="0.25">
      <c r="B265" s="4"/>
      <c r="C265" s="4"/>
      <c r="D265" s="4"/>
      <c r="E265" s="4"/>
    </row>
    <row r="266" spans="2:9" x14ac:dyDescent="0.25">
      <c r="B266" s="4"/>
      <c r="C266" s="4"/>
      <c r="D266" s="4"/>
      <c r="E266" s="4"/>
    </row>
    <row r="267" spans="2:9" x14ac:dyDescent="0.25">
      <c r="B267" s="546" t="s">
        <v>42</v>
      </c>
      <c r="C267" s="546"/>
      <c r="D267" s="546"/>
      <c r="E267" s="546"/>
    </row>
    <row r="268" spans="2:9" x14ac:dyDescent="0.25">
      <c r="B268" s="550" t="s">
        <v>43</v>
      </c>
      <c r="C268" s="550"/>
      <c r="D268" s="550"/>
      <c r="E268" s="550"/>
    </row>
    <row r="269" spans="2:9" x14ac:dyDescent="0.25">
      <c r="B269" s="22"/>
      <c r="C269" s="138"/>
      <c r="D269" s="138"/>
      <c r="E269" s="138"/>
    </row>
  </sheetData>
  <customSheetViews>
    <customSheetView guid="{F6B49FAF-203A-426E-B1C9-32AE11D2EFF1}" scale="55" showGridLines="0" fitToPage="1" state="hidden" topLeftCell="A86">
      <selection activeCell="A156" sqref="A156"/>
      <pageMargins left="0.7" right="0.7" top="0.75" bottom="0.75" header="0.3" footer="0.3"/>
      <pageSetup scale="16" orientation="portrait" horizontalDpi="200" verticalDpi="200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 scale="55" showGridLines="0" fitToPage="1" state="hidden" topLeftCell="A86">
      <selection activeCell="A156" sqref="A156"/>
      <pageMargins left="0.7" right="0.7" top="0.75" bottom="0.75" header="0.3" footer="0.3"/>
      <pageSetup scale="16" orientation="portrait" horizontalDpi="200" verticalDpi="200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1E22793F-7D54-4538-BCC1-F3E3EFE1C9A8}" scale="55" showGridLines="0" fitToPage="1" state="hidden" topLeftCell="A86">
      <selection activeCell="A156" sqref="A156"/>
      <pageMargins left="0.7" right="0.7" top="0.75" bottom="0.75" header="0.3" footer="0.3"/>
      <pageSetup scale="16" orientation="portrait" horizontalDpi="200" verticalDpi="200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15">
    <mergeCell ref="B5:F5"/>
    <mergeCell ref="B178:F178"/>
    <mergeCell ref="B179:F179"/>
    <mergeCell ref="H5:K6"/>
    <mergeCell ref="B6:F6"/>
    <mergeCell ref="B45:F45"/>
    <mergeCell ref="B53:F53"/>
    <mergeCell ref="B155:G155"/>
    <mergeCell ref="B91:F91"/>
    <mergeCell ref="B144:F144"/>
    <mergeCell ref="B235:F235"/>
    <mergeCell ref="B267:E267"/>
    <mergeCell ref="B268:E268"/>
    <mergeCell ref="B54:F54"/>
    <mergeCell ref="B263:E263"/>
  </mergeCells>
  <phoneticPr fontId="31" type="noConversion"/>
  <conditionalFormatting sqref="L246">
    <cfRule type="expression" dxfId="0" priority="1">
      <formula>$H$2</formula>
    </cfRule>
  </conditionalFormatting>
  <dataValidations disablePrompts="1" count="1">
    <dataValidation type="list" allowBlank="1" showInputMessage="1" showErrorMessage="1" sqref="A2" xr:uid="{00000000-0002-0000-1600-000000000000}">
      <formula1>#REF!</formula1>
    </dataValidation>
  </dataValidations>
  <pageMargins left="0.7" right="0.7" top="0.75" bottom="0.75" header="0.3" footer="0.3"/>
  <pageSetup scale="16" orientation="portrait" horizontalDpi="200" verticalDpi="200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published="0" codeName="Sheet31">
    <tabColor theme="3"/>
  </sheetPr>
  <dimension ref="A1:H46"/>
  <sheetViews>
    <sheetView workbookViewId="0">
      <selection activeCell="H26" sqref="H26"/>
    </sheetView>
  </sheetViews>
  <sheetFormatPr defaultColWidth="9.140625" defaultRowHeight="11.25" x14ac:dyDescent="0.2"/>
  <cols>
    <col min="1" max="2" width="19.5703125" style="338" customWidth="1"/>
    <col min="3" max="3" width="28.7109375" style="338" bestFit="1" customWidth="1"/>
    <col min="4" max="4" width="36.5703125" style="338" bestFit="1" customWidth="1"/>
    <col min="5" max="5" width="31.42578125" style="338" bestFit="1" customWidth="1"/>
    <col min="6" max="6" width="36.5703125" style="338" bestFit="1" customWidth="1"/>
    <col min="7" max="7" width="9.140625" style="338"/>
    <col min="8" max="8" width="36.5703125" style="338" bestFit="1" customWidth="1"/>
    <col min="9" max="16384" width="9.140625" style="338"/>
  </cols>
  <sheetData>
    <row r="1" spans="1:7" ht="12.75" customHeight="1" x14ac:dyDescent="0.2">
      <c r="A1" s="578" t="s">
        <v>287</v>
      </c>
      <c r="B1" s="578"/>
      <c r="C1" s="578"/>
      <c r="D1" s="578"/>
      <c r="E1" s="578"/>
      <c r="F1" s="578"/>
    </row>
    <row r="2" spans="1:7" ht="12.75" x14ac:dyDescent="0.2">
      <c r="A2" s="578"/>
      <c r="B2" s="578"/>
      <c r="C2" s="578"/>
      <c r="D2" s="578"/>
      <c r="E2" s="578"/>
      <c r="F2" s="578"/>
    </row>
    <row r="3" spans="1:7" ht="12" thickBot="1" x14ac:dyDescent="0.25">
      <c r="A3" s="579" t="s">
        <v>192</v>
      </c>
      <c r="B3" s="579"/>
      <c r="C3" s="579"/>
      <c r="D3" s="579"/>
      <c r="E3" s="579"/>
      <c r="F3" s="579"/>
    </row>
    <row r="4" spans="1:7" ht="12.75" thickTop="1" thickBot="1" x14ac:dyDescent="0.25">
      <c r="A4" s="580" t="s">
        <v>318</v>
      </c>
      <c r="B4" s="580"/>
      <c r="C4" s="580"/>
      <c r="D4" s="580"/>
      <c r="E4" s="580"/>
      <c r="F4" s="580"/>
    </row>
    <row r="5" spans="1:7" ht="12" thickTop="1" x14ac:dyDescent="0.2">
      <c r="A5" s="581"/>
      <c r="B5" s="581"/>
      <c r="C5" s="581"/>
      <c r="D5" s="581"/>
      <c r="E5" s="581"/>
      <c r="F5" s="581"/>
      <c r="G5" s="581"/>
    </row>
    <row r="6" spans="1:7" ht="12" thickBot="1" x14ac:dyDescent="0.25">
      <c r="A6" s="582" t="s">
        <v>288</v>
      </c>
      <c r="B6" s="582"/>
      <c r="C6" s="582"/>
      <c r="D6" s="582"/>
      <c r="E6" s="582"/>
      <c r="F6" s="582"/>
      <c r="G6" s="582"/>
    </row>
    <row r="7" spans="1:7" ht="21.75" thickBot="1" x14ac:dyDescent="0.25">
      <c r="A7" s="339"/>
      <c r="B7" s="340"/>
      <c r="C7" s="354" t="s">
        <v>188</v>
      </c>
      <c r="D7" s="354" t="s">
        <v>189</v>
      </c>
      <c r="E7" s="354" t="s">
        <v>235</v>
      </c>
      <c r="F7" s="355" t="s">
        <v>234</v>
      </c>
    </row>
    <row r="8" spans="1:7" ht="12" thickBot="1" x14ac:dyDescent="0.25">
      <c r="A8" s="341"/>
      <c r="B8" s="342"/>
      <c r="C8" s="343" t="s">
        <v>294</v>
      </c>
      <c r="D8" s="343" t="s">
        <v>294</v>
      </c>
      <c r="E8" s="343" t="s">
        <v>294</v>
      </c>
      <c r="F8" s="344" t="s">
        <v>294</v>
      </c>
    </row>
    <row r="9" spans="1:7" ht="12" thickBot="1" x14ac:dyDescent="0.25">
      <c r="A9" s="569" t="s">
        <v>69</v>
      </c>
      <c r="B9" s="570"/>
      <c r="C9" s="345">
        <v>-109.07470904</v>
      </c>
      <c r="D9" s="345">
        <v>-65.801402100000004</v>
      </c>
      <c r="E9" s="345">
        <v>5.4044867400000003</v>
      </c>
      <c r="F9" s="347">
        <v>95.842150629999907</v>
      </c>
    </row>
    <row r="10" spans="1:7" ht="12" thickBot="1" x14ac:dyDescent="0.25">
      <c r="A10" s="571" t="s">
        <v>63</v>
      </c>
      <c r="B10" s="572"/>
      <c r="C10" s="345">
        <v>-110.496663689999</v>
      </c>
      <c r="D10" s="345">
        <v>-74.122110109999994</v>
      </c>
      <c r="E10" s="345">
        <v>5.4044867400000003</v>
      </c>
      <c r="F10" s="347">
        <v>95.84211234</v>
      </c>
    </row>
    <row r="11" spans="1:7" ht="12" thickBot="1" x14ac:dyDescent="0.25">
      <c r="A11" s="573" t="s">
        <v>57</v>
      </c>
      <c r="B11" s="574"/>
      <c r="C11" s="345">
        <v>-124.89600412999999</v>
      </c>
      <c r="D11" s="345">
        <v>-177.55734156</v>
      </c>
      <c r="E11" s="345">
        <v>5.3620441899999998</v>
      </c>
      <c r="F11" s="347">
        <v>88.168802079999907</v>
      </c>
    </row>
    <row r="12" spans="1:7" ht="12" thickBot="1" x14ac:dyDescent="0.25">
      <c r="A12" s="567" t="s">
        <v>51</v>
      </c>
      <c r="B12" s="568"/>
      <c r="C12" s="345">
        <v>-2047.84278591</v>
      </c>
      <c r="D12" s="345">
        <v>-3344.9273498699999</v>
      </c>
      <c r="E12" s="345">
        <v>-15.698413629999999</v>
      </c>
      <c r="F12" s="347">
        <v>-1666.3313828399901</v>
      </c>
    </row>
    <row r="13" spans="1:7" ht="12" thickBot="1" x14ac:dyDescent="0.25">
      <c r="A13" s="575" t="s">
        <v>44</v>
      </c>
      <c r="B13" s="576"/>
      <c r="C13" s="345">
        <v>-1997.4319434700001</v>
      </c>
      <c r="D13" s="345">
        <v>-2871.9662954199998</v>
      </c>
      <c r="E13" s="346"/>
      <c r="F13" s="347">
        <v>0</v>
      </c>
    </row>
    <row r="14" spans="1:7" ht="12" thickBot="1" x14ac:dyDescent="0.25">
      <c r="A14" s="575" t="s">
        <v>45</v>
      </c>
      <c r="B14" s="576"/>
      <c r="C14" s="345">
        <v>-31.967500019999999</v>
      </c>
      <c r="D14" s="345">
        <v>-9.8092400000000008</v>
      </c>
      <c r="E14" s="346"/>
      <c r="F14" s="356"/>
    </row>
    <row r="15" spans="1:7" ht="12" thickBot="1" x14ac:dyDescent="0.25">
      <c r="A15" s="575" t="s">
        <v>46</v>
      </c>
      <c r="B15" s="576"/>
      <c r="C15" s="345">
        <v>-6.3253199999999996E-2</v>
      </c>
      <c r="D15" s="345">
        <v>-4.1261817599999997</v>
      </c>
      <c r="E15" s="345">
        <v>0</v>
      </c>
      <c r="F15" s="347">
        <v>0</v>
      </c>
    </row>
    <row r="16" spans="1:7" ht="12" thickBot="1" x14ac:dyDescent="0.25">
      <c r="A16" s="575" t="s">
        <v>47</v>
      </c>
      <c r="B16" s="576"/>
      <c r="C16" s="345">
        <v>-10.638896839999999</v>
      </c>
      <c r="D16" s="345">
        <v>-225.69405157</v>
      </c>
      <c r="E16" s="345">
        <v>-13.601461240000001</v>
      </c>
      <c r="F16" s="347">
        <v>-244.85540609</v>
      </c>
    </row>
    <row r="17" spans="1:6" ht="12" thickBot="1" x14ac:dyDescent="0.25">
      <c r="A17" s="575" t="s">
        <v>48</v>
      </c>
      <c r="B17" s="576"/>
      <c r="C17" s="345">
        <v>-6.7546584000000003</v>
      </c>
      <c r="D17" s="345">
        <v>-154.4963621</v>
      </c>
      <c r="E17" s="345">
        <v>-1.0693853600000001</v>
      </c>
      <c r="F17" s="347">
        <v>-271.336592</v>
      </c>
    </row>
    <row r="18" spans="1:6" ht="12" thickBot="1" x14ac:dyDescent="0.25">
      <c r="A18" s="575" t="s">
        <v>49</v>
      </c>
      <c r="B18" s="576"/>
      <c r="C18" s="345">
        <v>-0.12121357000000001</v>
      </c>
      <c r="D18" s="345">
        <v>-0.37390292000000003</v>
      </c>
      <c r="E18" s="346"/>
      <c r="F18" s="356"/>
    </row>
    <row r="19" spans="1:6" ht="12" thickBot="1" x14ac:dyDescent="0.25">
      <c r="A19" s="575" t="s">
        <v>50</v>
      </c>
      <c r="B19" s="576"/>
      <c r="C19" s="345">
        <v>-0.86532041000000004</v>
      </c>
      <c r="D19" s="345">
        <v>-78.461316099999905</v>
      </c>
      <c r="E19" s="345">
        <v>-1.0275670299999999</v>
      </c>
      <c r="F19" s="347">
        <v>-1150.1393847500001</v>
      </c>
    </row>
    <row r="20" spans="1:6" ht="12" thickBot="1" x14ac:dyDescent="0.25">
      <c r="A20" s="567" t="s">
        <v>56</v>
      </c>
      <c r="B20" s="568"/>
      <c r="C20" s="345">
        <v>1922.94678178</v>
      </c>
      <c r="D20" s="345">
        <v>3167.3700083099998</v>
      </c>
      <c r="E20" s="345">
        <v>21.06045782</v>
      </c>
      <c r="F20" s="347">
        <v>1754.50018492</v>
      </c>
    </row>
    <row r="21" spans="1:6" ht="12" thickBot="1" x14ac:dyDescent="0.25">
      <c r="A21" s="575" t="s">
        <v>52</v>
      </c>
      <c r="B21" s="576"/>
      <c r="C21" s="345">
        <v>420.37803466000003</v>
      </c>
      <c r="D21" s="345">
        <v>246.30375878999999</v>
      </c>
      <c r="E21" s="345">
        <v>0</v>
      </c>
      <c r="F21" s="347">
        <v>0</v>
      </c>
    </row>
    <row r="22" spans="1:6" ht="12" thickBot="1" x14ac:dyDescent="0.25">
      <c r="A22" s="575" t="s">
        <v>161</v>
      </c>
      <c r="B22" s="576"/>
      <c r="C22" s="345">
        <v>17.917191219999999</v>
      </c>
      <c r="D22" s="345">
        <v>320.52360646</v>
      </c>
      <c r="E22" s="346"/>
      <c r="F22" s="356"/>
    </row>
    <row r="23" spans="1:6" ht="12" thickBot="1" x14ac:dyDescent="0.25">
      <c r="A23" s="575" t="s">
        <v>162</v>
      </c>
      <c r="B23" s="576"/>
      <c r="C23" s="345">
        <v>0.73627807999999995</v>
      </c>
      <c r="D23" s="345">
        <v>65.599831440000003</v>
      </c>
      <c r="E23" s="346"/>
      <c r="F23" s="347">
        <v>16.232399000000001</v>
      </c>
    </row>
    <row r="24" spans="1:6" ht="12" thickBot="1" x14ac:dyDescent="0.25">
      <c r="A24" s="575" t="s">
        <v>53</v>
      </c>
      <c r="B24" s="576"/>
      <c r="C24" s="345">
        <v>382.74870851999998</v>
      </c>
      <c r="D24" s="345">
        <v>1215.53425844</v>
      </c>
      <c r="E24" s="345">
        <v>5.4528310000000003E-2</v>
      </c>
      <c r="F24" s="347">
        <v>271.53060068000002</v>
      </c>
    </row>
    <row r="25" spans="1:6" ht="12" thickBot="1" x14ac:dyDescent="0.25">
      <c r="A25" s="575" t="s">
        <v>54</v>
      </c>
      <c r="B25" s="576"/>
      <c r="C25" s="345">
        <v>30.07911</v>
      </c>
      <c r="D25" s="345">
        <v>40.089240490000002</v>
      </c>
      <c r="E25" s="346"/>
      <c r="F25" s="356"/>
    </row>
    <row r="26" spans="1:6" ht="12" thickBot="1" x14ac:dyDescent="0.25">
      <c r="A26" s="575" t="s">
        <v>232</v>
      </c>
      <c r="B26" s="576"/>
      <c r="C26" s="346"/>
      <c r="D26" s="346"/>
      <c r="E26" s="345">
        <v>20.559728719999999</v>
      </c>
      <c r="F26" s="347">
        <v>1466.7371852399999</v>
      </c>
    </row>
    <row r="27" spans="1:6" ht="12" thickBot="1" x14ac:dyDescent="0.25">
      <c r="A27" s="575" t="s">
        <v>55</v>
      </c>
      <c r="B27" s="576"/>
      <c r="C27" s="345">
        <v>1071.0874592999901</v>
      </c>
      <c r="D27" s="345">
        <v>1279.3193126900001</v>
      </c>
      <c r="E27" s="345">
        <v>0.44620079000000001</v>
      </c>
      <c r="F27" s="347">
        <v>0</v>
      </c>
    </row>
    <row r="28" spans="1:6" ht="12" thickBot="1" x14ac:dyDescent="0.25">
      <c r="A28" s="573" t="s">
        <v>233</v>
      </c>
      <c r="B28" s="574"/>
      <c r="C28" s="345">
        <v>14.39934044</v>
      </c>
      <c r="D28" s="345">
        <v>103.43523145</v>
      </c>
      <c r="E28" s="345">
        <v>4.2442550000000002E-2</v>
      </c>
      <c r="F28" s="347">
        <v>7.67331026</v>
      </c>
    </row>
    <row r="29" spans="1:6" ht="12" thickBot="1" x14ac:dyDescent="0.25">
      <c r="A29" s="567" t="s">
        <v>62</v>
      </c>
      <c r="B29" s="568"/>
      <c r="C29" s="345">
        <v>14.39934044</v>
      </c>
      <c r="D29" s="345">
        <v>103.43523145</v>
      </c>
      <c r="E29" s="345">
        <v>4.2442550000000002E-2</v>
      </c>
      <c r="F29" s="347">
        <v>7.67331026</v>
      </c>
    </row>
    <row r="30" spans="1:6" ht="12" thickBot="1" x14ac:dyDescent="0.25">
      <c r="A30" s="575" t="s">
        <v>58</v>
      </c>
      <c r="B30" s="576"/>
      <c r="C30" s="345">
        <v>12.317082109999999</v>
      </c>
      <c r="D30" s="345">
        <v>100.69997262</v>
      </c>
      <c r="E30" s="345">
        <v>-5.2654819999999998E-2</v>
      </c>
      <c r="F30" s="347">
        <v>0</v>
      </c>
    </row>
    <row r="31" spans="1:6" ht="12" thickBot="1" x14ac:dyDescent="0.25">
      <c r="A31" s="575" t="s">
        <v>60</v>
      </c>
      <c r="B31" s="576"/>
      <c r="C31" s="345">
        <v>3.8132739999999998E-2</v>
      </c>
      <c r="D31" s="345">
        <v>-2.1264299999999999E-3</v>
      </c>
      <c r="E31" s="345">
        <v>9.5097370000000001E-2</v>
      </c>
      <c r="F31" s="347">
        <v>7.67331026</v>
      </c>
    </row>
    <row r="32" spans="1:6" ht="12" thickBot="1" x14ac:dyDescent="0.25">
      <c r="A32" s="575" t="s">
        <v>61</v>
      </c>
      <c r="B32" s="576"/>
      <c r="C32" s="345">
        <v>2.0441255900000002</v>
      </c>
      <c r="D32" s="345">
        <v>2.7373852599999999</v>
      </c>
      <c r="E32" s="346"/>
      <c r="F32" s="356"/>
    </row>
    <row r="33" spans="1:8" ht="12" thickBot="1" x14ac:dyDescent="0.25">
      <c r="A33" s="571" t="s">
        <v>194</v>
      </c>
      <c r="B33" s="572"/>
      <c r="C33" s="345">
        <v>1.42195465</v>
      </c>
      <c r="D33" s="345">
        <v>8.3207080100000006</v>
      </c>
      <c r="E33" s="345">
        <v>0</v>
      </c>
      <c r="F33" s="347">
        <v>3.8290000000000001E-5</v>
      </c>
    </row>
    <row r="34" spans="1:8" ht="12" thickBot="1" x14ac:dyDescent="0.25">
      <c r="A34" s="573" t="s">
        <v>195</v>
      </c>
      <c r="B34" s="574"/>
      <c r="C34" s="345">
        <v>1.42195465</v>
      </c>
      <c r="D34" s="345">
        <v>8.3207080100000006</v>
      </c>
      <c r="E34" s="345">
        <v>0</v>
      </c>
      <c r="F34" s="347">
        <v>3.8290000000000001E-5</v>
      </c>
    </row>
    <row r="35" spans="1:8" ht="12" thickBot="1" x14ac:dyDescent="0.25">
      <c r="A35" s="567" t="s">
        <v>68</v>
      </c>
      <c r="B35" s="568"/>
      <c r="C35" s="345">
        <v>1.42195465</v>
      </c>
      <c r="D35" s="345">
        <v>8.3207080100000006</v>
      </c>
      <c r="E35" s="345">
        <v>0</v>
      </c>
      <c r="F35" s="347">
        <v>3.8290000000000001E-5</v>
      </c>
    </row>
    <row r="36" spans="1:8" ht="12" thickBot="1" x14ac:dyDescent="0.25">
      <c r="A36" s="575" t="s">
        <v>64</v>
      </c>
      <c r="B36" s="576"/>
      <c r="C36" s="345">
        <v>-0.31805499999999998</v>
      </c>
      <c r="D36" s="345">
        <v>8.4350134600000004</v>
      </c>
      <c r="E36" s="346"/>
      <c r="F36" s="356"/>
    </row>
    <row r="37" spans="1:8" ht="12" thickBot="1" x14ac:dyDescent="0.25">
      <c r="A37" s="575" t="s">
        <v>65</v>
      </c>
      <c r="B37" s="576"/>
      <c r="C37" s="345">
        <v>1.1385010499999999</v>
      </c>
      <c r="D37" s="345">
        <v>-2.6706000000000001E-4</v>
      </c>
      <c r="E37" s="346"/>
      <c r="F37" s="356"/>
    </row>
    <row r="38" spans="1:8" ht="12" thickBot="1" x14ac:dyDescent="0.25">
      <c r="A38" s="575" t="s">
        <v>66</v>
      </c>
      <c r="B38" s="576"/>
      <c r="C38" s="345">
        <v>0.1490716</v>
      </c>
      <c r="D38" s="346"/>
      <c r="E38" s="346"/>
      <c r="F38" s="356"/>
    </row>
    <row r="39" spans="1:8" ht="12" thickBot="1" x14ac:dyDescent="0.25">
      <c r="A39" s="575" t="s">
        <v>67</v>
      </c>
      <c r="B39" s="576"/>
      <c r="C39" s="348">
        <v>0.45243699999999998</v>
      </c>
      <c r="D39" s="348">
        <v>-0.11403839</v>
      </c>
      <c r="E39" s="348">
        <v>0</v>
      </c>
      <c r="F39" s="350">
        <v>3.8290000000000001E-5</v>
      </c>
    </row>
    <row r="40" spans="1:8" x14ac:dyDescent="0.2">
      <c r="A40" s="577"/>
      <c r="B40" s="577"/>
      <c r="C40" s="577"/>
      <c r="D40" s="577"/>
      <c r="E40" s="577"/>
      <c r="F40" s="577"/>
      <c r="G40" s="577"/>
      <c r="H40" s="457"/>
    </row>
    <row r="41" spans="1:8" x14ac:dyDescent="0.2">
      <c r="H41" s="457"/>
    </row>
    <row r="42" spans="1:8" ht="22.5" x14ac:dyDescent="0.2">
      <c r="H42" s="458" t="s">
        <v>289</v>
      </c>
    </row>
    <row r="43" spans="1:8" ht="22.5" x14ac:dyDescent="0.2">
      <c r="H43" s="458" t="s">
        <v>302</v>
      </c>
    </row>
    <row r="44" spans="1:8" ht="22.5" x14ac:dyDescent="0.2">
      <c r="H44" s="458" t="s">
        <v>291</v>
      </c>
    </row>
    <row r="45" spans="1:8" ht="22.5" x14ac:dyDescent="0.2">
      <c r="H45" s="458" t="s">
        <v>292</v>
      </c>
    </row>
    <row r="46" spans="1:8" ht="22.5" x14ac:dyDescent="0.2">
      <c r="H46" s="458" t="s">
        <v>293</v>
      </c>
    </row>
  </sheetData>
  <customSheetViews>
    <customSheetView guid="{F6B49FAF-203A-426E-B1C9-32AE11D2EFF1}">
      <selection activeCell="A18" sqref="A18:B18"/>
      <pageMargins left="0.7" right="0.7" top="0.75" bottom="0.75" header="0.3" footer="0.3"/>
      <pageSetup orientation="portrait" horizontalDpi="200" verticalDpi="200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>
      <selection activeCell="A18" sqref="A18:B18"/>
      <pageMargins left="0.7" right="0.7" top="0.75" bottom="0.75" header="0.3" footer="0.3"/>
      <pageSetup orientation="portrait" horizontalDpi="200" verticalDpi="200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1E22793F-7D54-4538-BCC1-F3E3EFE1C9A8}">
      <selection activeCell="A18" sqref="A18:B18"/>
      <pageMargins left="0.7" right="0.7" top="0.75" bottom="0.75" header="0.3" footer="0.3"/>
      <pageSetup orientation="portrait" horizontalDpi="200" verticalDpi="200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38">
    <mergeCell ref="A40:G40"/>
    <mergeCell ref="A1:F1"/>
    <mergeCell ref="A2:F2"/>
    <mergeCell ref="A3:F3"/>
    <mergeCell ref="A4:F4"/>
    <mergeCell ref="A5:G5"/>
    <mergeCell ref="A6:G6"/>
    <mergeCell ref="A39:B39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7" right="0.7" top="0.75" bottom="0.75" header="0.3" footer="0.3"/>
  <pageSetup orientation="portrait" horizontalDpi="200" verticalDpi="200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published="0" codeName="Sheet32">
    <tabColor theme="3"/>
  </sheetPr>
  <dimension ref="A1:H50"/>
  <sheetViews>
    <sheetView workbookViewId="0">
      <selection activeCell="H26" sqref="H26"/>
    </sheetView>
  </sheetViews>
  <sheetFormatPr defaultColWidth="9.140625" defaultRowHeight="11.25" x14ac:dyDescent="0.2"/>
  <cols>
    <col min="1" max="2" width="19.5703125" style="432" customWidth="1"/>
    <col min="3" max="3" width="28.7109375" style="432" bestFit="1" customWidth="1"/>
    <col min="4" max="4" width="36.5703125" style="432" bestFit="1" customWidth="1"/>
    <col min="5" max="5" width="31.42578125" style="432" bestFit="1" customWidth="1"/>
    <col min="6" max="6" width="36.5703125" style="432" bestFit="1" customWidth="1"/>
    <col min="7" max="7" width="9.140625" style="432"/>
    <col min="8" max="8" width="36.5703125" style="432" bestFit="1" customWidth="1"/>
    <col min="9" max="16384" width="9.140625" style="432"/>
  </cols>
  <sheetData>
    <row r="1" spans="1:7" ht="12.75" customHeight="1" x14ac:dyDescent="0.2">
      <c r="A1" s="464" t="s">
        <v>281</v>
      </c>
      <c r="B1" s="464"/>
      <c r="C1" s="464"/>
      <c r="D1" s="464"/>
      <c r="E1" s="464"/>
      <c r="F1" s="464"/>
    </row>
    <row r="2" spans="1:7" ht="12.75" x14ac:dyDescent="0.2">
      <c r="A2" s="464"/>
      <c r="B2" s="464"/>
      <c r="C2" s="464"/>
      <c r="D2" s="464"/>
      <c r="E2" s="464"/>
      <c r="F2" s="464"/>
    </row>
    <row r="3" spans="1:7" ht="12" thickBot="1" x14ac:dyDescent="0.25">
      <c r="A3" s="465" t="s">
        <v>192</v>
      </c>
      <c r="B3" s="465"/>
      <c r="C3" s="465"/>
      <c r="D3" s="465"/>
      <c r="E3" s="465"/>
      <c r="F3" s="465"/>
    </row>
    <row r="4" spans="1:7" ht="12.75" thickTop="1" thickBot="1" x14ac:dyDescent="0.25">
      <c r="A4" s="431" t="s">
        <v>317</v>
      </c>
      <c r="B4" s="431"/>
      <c r="C4" s="431"/>
      <c r="D4" s="431"/>
      <c r="E4" s="431"/>
      <c r="F4" s="431"/>
    </row>
    <row r="5" spans="1:7" ht="12" thickTop="1" x14ac:dyDescent="0.2">
      <c r="A5" s="433"/>
      <c r="B5" s="433"/>
      <c r="C5" s="433"/>
      <c r="D5" s="433"/>
      <c r="E5" s="433"/>
      <c r="F5" s="433"/>
      <c r="G5" s="433"/>
    </row>
    <row r="6" spans="1:7" ht="12" thickBot="1" x14ac:dyDescent="0.25">
      <c r="A6" s="434" t="s">
        <v>288</v>
      </c>
      <c r="B6" s="434"/>
      <c r="C6" s="434"/>
      <c r="D6" s="434"/>
      <c r="E6" s="434"/>
      <c r="F6" s="434"/>
      <c r="G6" s="434"/>
    </row>
    <row r="7" spans="1:7" ht="12" thickBot="1" x14ac:dyDescent="0.25">
      <c r="A7" s="435"/>
      <c r="B7" s="436"/>
      <c r="C7" s="459" t="s">
        <v>188</v>
      </c>
      <c r="D7" s="459" t="s">
        <v>189</v>
      </c>
      <c r="E7" s="459" t="s">
        <v>235</v>
      </c>
      <c r="F7" s="460" t="s">
        <v>234</v>
      </c>
    </row>
    <row r="8" spans="1:7" ht="12" thickBot="1" x14ac:dyDescent="0.25">
      <c r="A8" s="437"/>
      <c r="B8" s="438"/>
      <c r="C8" s="439" t="s">
        <v>294</v>
      </c>
      <c r="D8" s="439" t="s">
        <v>294</v>
      </c>
      <c r="E8" s="439" t="s">
        <v>294</v>
      </c>
      <c r="F8" s="440" t="s">
        <v>294</v>
      </c>
    </row>
    <row r="9" spans="1:7" ht="12" thickBot="1" x14ac:dyDescent="0.25">
      <c r="A9" s="441" t="s">
        <v>196</v>
      </c>
      <c r="B9" s="442"/>
      <c r="C9" s="443">
        <v>0</v>
      </c>
      <c r="D9" s="443">
        <v>0</v>
      </c>
      <c r="E9" s="443">
        <v>0</v>
      </c>
      <c r="F9" s="444">
        <v>0</v>
      </c>
    </row>
    <row r="10" spans="1:7" ht="12" thickBot="1" x14ac:dyDescent="0.25">
      <c r="A10" s="445" t="s">
        <v>186</v>
      </c>
      <c r="B10" s="446"/>
      <c r="C10" s="443">
        <v>5.5551646200000002</v>
      </c>
      <c r="D10" s="443">
        <v>961.06096481999998</v>
      </c>
      <c r="E10" s="443">
        <v>-0.50386147999999997</v>
      </c>
      <c r="F10" s="444">
        <v>-2.7005655800000001</v>
      </c>
    </row>
    <row r="11" spans="1:7" ht="12" thickBot="1" x14ac:dyDescent="0.25">
      <c r="A11" s="445" t="s">
        <v>174</v>
      </c>
      <c r="B11" s="446"/>
      <c r="C11" s="443">
        <v>10.322066299999999</v>
      </c>
      <c r="D11" s="443">
        <v>1365.7325949999999</v>
      </c>
      <c r="E11" s="443">
        <v>-0.57827174999999997</v>
      </c>
      <c r="F11" s="444">
        <v>65.993718909999998</v>
      </c>
    </row>
    <row r="12" spans="1:7" ht="12" thickBot="1" x14ac:dyDescent="0.25">
      <c r="A12" s="445" t="s">
        <v>167</v>
      </c>
      <c r="B12" s="446"/>
      <c r="C12" s="443">
        <v>-1981.1884083699999</v>
      </c>
      <c r="D12" s="443">
        <v>-1604.4829875299999</v>
      </c>
      <c r="E12" s="443">
        <v>-16.031544520000001</v>
      </c>
      <c r="F12" s="444">
        <v>-1676.9168845300001</v>
      </c>
    </row>
    <row r="13" spans="1:7" ht="12" thickBot="1" x14ac:dyDescent="0.25">
      <c r="A13" s="445" t="s">
        <v>160</v>
      </c>
      <c r="B13" s="446"/>
      <c r="C13" s="443">
        <v>-1968.64619284999</v>
      </c>
      <c r="D13" s="443">
        <v>-1135.27613836</v>
      </c>
      <c r="E13" s="443">
        <v>-1.0012110000000001</v>
      </c>
      <c r="F13" s="444">
        <v>-271.975202639999</v>
      </c>
    </row>
    <row r="14" spans="1:7" ht="12" thickBot="1" x14ac:dyDescent="0.25">
      <c r="A14" s="445" t="s">
        <v>212</v>
      </c>
      <c r="B14" s="446"/>
      <c r="C14" s="443">
        <v>-7.1351899999999997</v>
      </c>
      <c r="D14" s="443">
        <v>-433.44786267000001</v>
      </c>
      <c r="E14" s="443">
        <v>-13.669635599999999</v>
      </c>
      <c r="F14" s="444">
        <v>-1380.1169279799999</v>
      </c>
    </row>
    <row r="15" spans="1:7" ht="12" thickBot="1" x14ac:dyDescent="0.25">
      <c r="A15" s="445" t="s">
        <v>163</v>
      </c>
      <c r="B15" s="446"/>
      <c r="C15" s="443">
        <v>2.0920238599999998</v>
      </c>
      <c r="D15" s="443">
        <v>3.4346784299999999</v>
      </c>
      <c r="E15" s="443">
        <v>0</v>
      </c>
      <c r="F15" s="444">
        <v>2.6400000000000001E-6</v>
      </c>
    </row>
    <row r="16" spans="1:7" ht="12" thickBot="1" x14ac:dyDescent="0.25">
      <c r="A16" s="445" t="s">
        <v>164</v>
      </c>
      <c r="B16" s="446"/>
      <c r="C16" s="443">
        <v>-7.1388199999999999E-2</v>
      </c>
      <c r="D16" s="443">
        <v>-4.0395218599999998</v>
      </c>
      <c r="E16" s="443">
        <v>0</v>
      </c>
      <c r="F16" s="444">
        <v>0</v>
      </c>
    </row>
    <row r="17" spans="1:6" ht="12" thickBot="1" x14ac:dyDescent="0.25">
      <c r="A17" s="445" t="s">
        <v>165</v>
      </c>
      <c r="B17" s="446"/>
      <c r="C17" s="443">
        <v>-0.1206</v>
      </c>
      <c r="D17" s="353"/>
      <c r="E17" s="353"/>
      <c r="F17" s="461"/>
    </row>
    <row r="18" spans="1:6" ht="12" thickBot="1" x14ac:dyDescent="0.25">
      <c r="A18" s="445" t="s">
        <v>166</v>
      </c>
      <c r="B18" s="446"/>
      <c r="C18" s="443">
        <v>-7.3070611799999998</v>
      </c>
      <c r="D18" s="443">
        <v>-35.154143070000003</v>
      </c>
      <c r="E18" s="443">
        <v>-1.36069792</v>
      </c>
      <c r="F18" s="444">
        <v>-24.82475655</v>
      </c>
    </row>
    <row r="19" spans="1:6" ht="12" thickBot="1" x14ac:dyDescent="0.25">
      <c r="A19" s="445" t="s">
        <v>173</v>
      </c>
      <c r="B19" s="446"/>
      <c r="C19" s="443">
        <v>1991.5104746699999</v>
      </c>
      <c r="D19" s="443">
        <v>2970.2155825300001</v>
      </c>
      <c r="E19" s="443">
        <v>15.45327277</v>
      </c>
      <c r="F19" s="444">
        <v>1742.9106034399999</v>
      </c>
    </row>
    <row r="20" spans="1:6" ht="12" thickBot="1" x14ac:dyDescent="0.25">
      <c r="A20" s="445" t="s">
        <v>168</v>
      </c>
      <c r="B20" s="446"/>
      <c r="C20" s="443">
        <v>382.74870851999998</v>
      </c>
      <c r="D20" s="443">
        <v>1234.8850866499999</v>
      </c>
      <c r="E20" s="443">
        <v>5.4528310000000003E-2</v>
      </c>
      <c r="F20" s="444">
        <v>271.53060068000002</v>
      </c>
    </row>
    <row r="21" spans="1:6" ht="12" thickBot="1" x14ac:dyDescent="0.25">
      <c r="A21" s="445" t="s">
        <v>169</v>
      </c>
      <c r="B21" s="446"/>
      <c r="C21" s="443">
        <v>1577.9457160699999</v>
      </c>
      <c r="D21" s="443">
        <v>1628.5517604700001</v>
      </c>
      <c r="E21" s="443">
        <v>-5.1609842600000002</v>
      </c>
      <c r="F21" s="444">
        <v>5.7458283400000001</v>
      </c>
    </row>
    <row r="22" spans="1:6" ht="12" thickBot="1" x14ac:dyDescent="0.25">
      <c r="A22" s="445" t="s">
        <v>170</v>
      </c>
      <c r="B22" s="446"/>
      <c r="C22" s="443">
        <v>6.6200000000000005E-4</v>
      </c>
      <c r="D22" s="443">
        <v>0.96405355999999998</v>
      </c>
      <c r="E22" s="353"/>
      <c r="F22" s="444">
        <v>-1.1030108199999999</v>
      </c>
    </row>
    <row r="23" spans="1:6" ht="12" thickBot="1" x14ac:dyDescent="0.25">
      <c r="A23" s="445" t="s">
        <v>171</v>
      </c>
      <c r="B23" s="446"/>
      <c r="C23" s="443">
        <v>30.07911</v>
      </c>
      <c r="D23" s="443">
        <v>40.089240490000002</v>
      </c>
      <c r="E23" s="353"/>
      <c r="F23" s="461"/>
    </row>
    <row r="24" spans="1:6" ht="12" thickBot="1" x14ac:dyDescent="0.25">
      <c r="A24" s="445" t="s">
        <v>172</v>
      </c>
      <c r="B24" s="446"/>
      <c r="C24" s="443">
        <v>0.73627807999999995</v>
      </c>
      <c r="D24" s="443">
        <v>65.725441360000005</v>
      </c>
      <c r="E24" s="353"/>
      <c r="F24" s="461"/>
    </row>
    <row r="25" spans="1:6" ht="12" thickBot="1" x14ac:dyDescent="0.25">
      <c r="A25" s="445" t="s">
        <v>236</v>
      </c>
      <c r="B25" s="446"/>
      <c r="C25" s="353"/>
      <c r="D25" s="353"/>
      <c r="E25" s="443">
        <v>20.559728719999999</v>
      </c>
      <c r="F25" s="444">
        <v>1466.7371852399999</v>
      </c>
    </row>
    <row r="26" spans="1:6" ht="12" thickBot="1" x14ac:dyDescent="0.25">
      <c r="A26" s="445" t="s">
        <v>180</v>
      </c>
      <c r="B26" s="446"/>
      <c r="C26" s="443">
        <v>34.407965679999997</v>
      </c>
      <c r="D26" s="443">
        <v>897.71692059999998</v>
      </c>
      <c r="E26" s="443">
        <v>-2.6859180899999999</v>
      </c>
      <c r="F26" s="444">
        <v>254.40135487000001</v>
      </c>
    </row>
    <row r="27" spans="1:6" ht="12" thickBot="1" x14ac:dyDescent="0.25">
      <c r="A27" s="445" t="s">
        <v>197</v>
      </c>
      <c r="B27" s="446"/>
      <c r="C27" s="443">
        <v>34.407965679999997</v>
      </c>
      <c r="D27" s="443">
        <v>897.71692059999998</v>
      </c>
      <c r="E27" s="443">
        <v>-2.6859180899999999</v>
      </c>
      <c r="F27" s="444">
        <v>254.40135487000001</v>
      </c>
    </row>
    <row r="28" spans="1:6" ht="12" thickBot="1" x14ac:dyDescent="0.25">
      <c r="A28" s="445" t="s">
        <v>175</v>
      </c>
      <c r="B28" s="446"/>
      <c r="C28" s="443">
        <v>2.3712104900000002</v>
      </c>
      <c r="D28" s="443">
        <v>6</v>
      </c>
      <c r="E28" s="443">
        <v>5.8890730000000002E-2</v>
      </c>
      <c r="F28" s="461"/>
    </row>
    <row r="29" spans="1:6" ht="12" thickBot="1" x14ac:dyDescent="0.25">
      <c r="A29" s="445" t="s">
        <v>179</v>
      </c>
      <c r="B29" s="446"/>
      <c r="C29" s="353"/>
      <c r="D29" s="443">
        <v>2.9889940500000001</v>
      </c>
      <c r="E29" s="443">
        <v>-2.6921539999999999</v>
      </c>
      <c r="F29" s="444">
        <v>256.48701187</v>
      </c>
    </row>
    <row r="30" spans="1:6" ht="12" thickBot="1" x14ac:dyDescent="0.25">
      <c r="A30" s="445" t="s">
        <v>176</v>
      </c>
      <c r="B30" s="446"/>
      <c r="C30" s="443">
        <v>23.411255269999899</v>
      </c>
      <c r="D30" s="443">
        <v>893.44417636000003</v>
      </c>
      <c r="E30" s="443">
        <v>0</v>
      </c>
      <c r="F30" s="444">
        <v>-0.72404000000000002</v>
      </c>
    </row>
    <row r="31" spans="1:6" ht="12" thickBot="1" x14ac:dyDescent="0.25">
      <c r="A31" s="445" t="s">
        <v>177</v>
      </c>
      <c r="B31" s="446"/>
      <c r="C31" s="443">
        <v>-4.7595000799999996</v>
      </c>
      <c r="D31" s="443">
        <v>-3.3631065000000002</v>
      </c>
      <c r="E31" s="443">
        <v>-5.2654819999999998E-2</v>
      </c>
      <c r="F31" s="444">
        <v>0</v>
      </c>
    </row>
    <row r="32" spans="1:6" ht="12" thickBot="1" x14ac:dyDescent="0.25">
      <c r="A32" s="445" t="s">
        <v>178</v>
      </c>
      <c r="B32" s="446"/>
      <c r="C32" s="443">
        <v>13.385</v>
      </c>
      <c r="D32" s="443">
        <v>-1.3531433100000001</v>
      </c>
      <c r="E32" s="443">
        <v>0</v>
      </c>
      <c r="F32" s="444">
        <v>-1.3616170000000001</v>
      </c>
    </row>
    <row r="33" spans="1:8" ht="12" thickBot="1" x14ac:dyDescent="0.25">
      <c r="A33" s="445" t="s">
        <v>185</v>
      </c>
      <c r="B33" s="446"/>
      <c r="C33" s="443">
        <v>-39.17486736</v>
      </c>
      <c r="D33" s="443">
        <v>-1302.3885507800001</v>
      </c>
      <c r="E33" s="443">
        <v>2.7603283599999999</v>
      </c>
      <c r="F33" s="444">
        <v>-323.09563936000001</v>
      </c>
    </row>
    <row r="34" spans="1:8" ht="12" thickBot="1" x14ac:dyDescent="0.25">
      <c r="A34" s="445" t="s">
        <v>198</v>
      </c>
      <c r="B34" s="446"/>
      <c r="C34" s="443">
        <v>-39.17486736</v>
      </c>
      <c r="D34" s="443">
        <v>-1302.3885507800001</v>
      </c>
      <c r="E34" s="443">
        <v>2.7603283599999999</v>
      </c>
      <c r="F34" s="444">
        <v>-323.09563936000001</v>
      </c>
    </row>
    <row r="35" spans="1:8" ht="12" thickBot="1" x14ac:dyDescent="0.25">
      <c r="A35" s="445" t="s">
        <v>181</v>
      </c>
      <c r="B35" s="446"/>
      <c r="C35" s="443">
        <v>-5.2577720000000001</v>
      </c>
      <c r="D35" s="443">
        <v>-576.46304623000003</v>
      </c>
      <c r="E35" s="443">
        <v>2.6921539999999999</v>
      </c>
      <c r="F35" s="444">
        <v>-330.90310010000002</v>
      </c>
    </row>
    <row r="36" spans="1:8" ht="12" thickBot="1" x14ac:dyDescent="0.25">
      <c r="A36" s="445" t="s">
        <v>182</v>
      </c>
      <c r="B36" s="446"/>
      <c r="C36" s="443">
        <v>0</v>
      </c>
      <c r="D36" s="443">
        <v>15.125427670000001</v>
      </c>
      <c r="E36" s="353"/>
      <c r="F36" s="461"/>
    </row>
    <row r="37" spans="1:8" ht="12" thickBot="1" x14ac:dyDescent="0.25">
      <c r="A37" s="445" t="s">
        <v>183</v>
      </c>
      <c r="B37" s="446"/>
      <c r="C37" s="443">
        <v>-33.917095359999998</v>
      </c>
      <c r="D37" s="443">
        <v>-741.05093222000005</v>
      </c>
      <c r="E37" s="443">
        <v>6.8174360000000003E-2</v>
      </c>
      <c r="F37" s="444">
        <v>7.8074607399999998</v>
      </c>
    </row>
    <row r="38" spans="1:8" ht="12" thickBot="1" x14ac:dyDescent="0.25">
      <c r="A38" s="445" t="s">
        <v>187</v>
      </c>
      <c r="B38" s="446"/>
      <c r="C38" s="447">
        <v>-5.5551646200000002</v>
      </c>
      <c r="D38" s="447">
        <v>-961.06096481999998</v>
      </c>
      <c r="E38" s="447">
        <v>0.50386147999999997</v>
      </c>
      <c r="F38" s="448">
        <v>2.7005655800000001</v>
      </c>
    </row>
    <row r="39" spans="1:8" x14ac:dyDescent="0.2">
      <c r="A39" s="433"/>
      <c r="B39" s="433"/>
      <c r="C39" s="433"/>
      <c r="D39" s="433"/>
      <c r="E39" s="433"/>
      <c r="F39" s="433"/>
      <c r="G39" s="433"/>
      <c r="H39" s="462"/>
    </row>
    <row r="40" spans="1:8" x14ac:dyDescent="0.2">
      <c r="A40" s="433"/>
      <c r="B40" s="433"/>
      <c r="C40" s="433"/>
      <c r="D40" s="433"/>
      <c r="E40" s="433"/>
      <c r="F40" s="433"/>
      <c r="G40" s="433"/>
      <c r="H40" s="462"/>
    </row>
    <row r="41" spans="1:8" x14ac:dyDescent="0.2">
      <c r="A41" s="433"/>
      <c r="B41" s="433"/>
      <c r="C41" s="433"/>
      <c r="D41" s="433"/>
      <c r="E41" s="433"/>
      <c r="F41" s="433"/>
      <c r="G41" s="433"/>
      <c r="H41" s="463" t="s">
        <v>289</v>
      </c>
    </row>
    <row r="42" spans="1:8" x14ac:dyDescent="0.2">
      <c r="A42" s="433"/>
      <c r="B42" s="433"/>
      <c r="C42" s="433"/>
      <c r="D42" s="433"/>
      <c r="E42" s="433"/>
      <c r="F42" s="433"/>
      <c r="G42" s="433"/>
      <c r="H42" s="463" t="s">
        <v>290</v>
      </c>
    </row>
    <row r="43" spans="1:8" x14ac:dyDescent="0.2">
      <c r="A43" s="433"/>
      <c r="B43" s="433"/>
      <c r="C43" s="433"/>
      <c r="D43" s="433"/>
      <c r="E43" s="433"/>
      <c r="F43" s="433"/>
      <c r="G43" s="433"/>
      <c r="H43" s="463" t="s">
        <v>291</v>
      </c>
    </row>
    <row r="44" spans="1:8" s="338" customFormat="1" ht="12" thickBot="1" x14ac:dyDescent="0.25">
      <c r="A44" s="582" t="s">
        <v>288</v>
      </c>
      <c r="B44" s="582"/>
      <c r="C44" s="582"/>
      <c r="D44" s="582"/>
      <c r="E44" s="582"/>
      <c r="F44" s="582"/>
      <c r="G44" s="582"/>
    </row>
    <row r="45" spans="1:8" s="338" customFormat="1" ht="21.75" thickBot="1" x14ac:dyDescent="0.25">
      <c r="A45" s="339"/>
      <c r="B45" s="340"/>
      <c r="C45" s="354" t="s">
        <v>188</v>
      </c>
      <c r="D45" s="354" t="s">
        <v>189</v>
      </c>
      <c r="E45" s="354" t="s">
        <v>235</v>
      </c>
      <c r="F45" s="355" t="s">
        <v>234</v>
      </c>
    </row>
    <row r="46" spans="1:8" s="338" customFormat="1" ht="12" thickBot="1" x14ac:dyDescent="0.25">
      <c r="A46" s="341"/>
      <c r="B46" s="342"/>
      <c r="C46" s="351" t="s">
        <v>300</v>
      </c>
      <c r="D46" s="351" t="s">
        <v>300</v>
      </c>
      <c r="E46" s="351" t="s">
        <v>300</v>
      </c>
      <c r="F46" s="352" t="s">
        <v>300</v>
      </c>
    </row>
    <row r="47" spans="1:8" s="338" customFormat="1" ht="12" thickBot="1" x14ac:dyDescent="0.25">
      <c r="A47" s="569" t="s">
        <v>187</v>
      </c>
      <c r="B47" s="570"/>
      <c r="C47" s="357">
        <v>43.973183450000001</v>
      </c>
      <c r="D47" s="357">
        <v>1098.5158844299999</v>
      </c>
      <c r="E47" s="357">
        <v>0.59168335000000005</v>
      </c>
      <c r="F47" s="358">
        <v>9.4604105199999999</v>
      </c>
    </row>
    <row r="48" spans="1:8" s="338" customFormat="1" ht="21.75" thickBot="1" x14ac:dyDescent="0.25">
      <c r="A48" s="339"/>
      <c r="B48" s="340"/>
      <c r="C48" s="354" t="s">
        <v>188</v>
      </c>
      <c r="D48" s="354" t="s">
        <v>189</v>
      </c>
      <c r="E48" s="354" t="s">
        <v>235</v>
      </c>
      <c r="F48" s="355" t="s">
        <v>234</v>
      </c>
    </row>
    <row r="49" spans="1:6" s="338" customFormat="1" ht="12" thickBot="1" x14ac:dyDescent="0.25">
      <c r="A49" s="341"/>
      <c r="B49" s="342"/>
      <c r="C49" s="343" t="s">
        <v>301</v>
      </c>
      <c r="D49" s="343" t="s">
        <v>301</v>
      </c>
      <c r="E49" s="343" t="s">
        <v>301</v>
      </c>
      <c r="F49" s="344" t="s">
        <v>301</v>
      </c>
    </row>
    <row r="50" spans="1:6" s="338" customFormat="1" ht="12" thickBot="1" x14ac:dyDescent="0.25">
      <c r="A50" s="569" t="s">
        <v>187</v>
      </c>
      <c r="B50" s="570"/>
      <c r="C50" s="393">
        <v>38.418018830000001</v>
      </c>
      <c r="D50" s="393">
        <v>137.45491960999999</v>
      </c>
      <c r="E50" s="393">
        <v>1.0955448299999999</v>
      </c>
      <c r="F50" s="394">
        <v>12.160976099999999</v>
      </c>
    </row>
  </sheetData>
  <customSheetViews>
    <customSheetView guid="{F6B49FAF-203A-426E-B1C9-32AE11D2EFF1}">
      <selection activeCell="B31" sqref="B31"/>
      <pageMargins left="0.7" right="0.7" top="0.75" bottom="0.75" header="0.3" footer="0.3"/>
      <pageSetup orientation="portrait" horizontalDpi="200" verticalDpi="200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>
      <selection activeCell="B31" sqref="B31"/>
      <pageMargins left="0.7" right="0.7" top="0.75" bottom="0.75" header="0.3" footer="0.3"/>
      <pageSetup orientation="portrait" horizontalDpi="200" verticalDpi="200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1E22793F-7D54-4538-BCC1-F3E3EFE1C9A8}">
      <selection activeCell="B31" sqref="B31"/>
      <pageMargins left="0.7" right="0.7" top="0.75" bottom="0.75" header="0.3" footer="0.3"/>
      <pageSetup orientation="portrait" horizontalDpi="200" verticalDpi="200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3">
    <mergeCell ref="A44:G44"/>
    <mergeCell ref="A47:B47"/>
    <mergeCell ref="A50:B50"/>
  </mergeCells>
  <pageMargins left="0.7" right="0.7" top="0.75" bottom="0.75" header="0.3" footer="0.3"/>
  <pageSetup orientation="portrait" horizontalDpi="200" verticalDpi="200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published="0" codeName="Sheet33">
    <tabColor theme="3"/>
  </sheetPr>
  <dimension ref="A1:J25"/>
  <sheetViews>
    <sheetView workbookViewId="0">
      <selection activeCell="H26" sqref="H26"/>
    </sheetView>
  </sheetViews>
  <sheetFormatPr defaultColWidth="9.140625" defaultRowHeight="11.25" x14ac:dyDescent="0.2"/>
  <cols>
    <col min="1" max="2" width="23.140625" style="338" customWidth="1"/>
    <col min="3" max="3" width="27.28515625" style="338" bestFit="1" customWidth="1"/>
    <col min="4" max="4" width="30" style="338" bestFit="1" customWidth="1"/>
    <col min="5" max="5" width="27.140625" style="338" bestFit="1" customWidth="1"/>
    <col min="6" max="6" width="27.28515625" style="338" bestFit="1" customWidth="1"/>
    <col min="7" max="7" width="30" style="338" bestFit="1" customWidth="1"/>
    <col min="8" max="8" width="27.140625" style="338" bestFit="1" customWidth="1"/>
    <col min="9" max="9" width="9.140625" style="338"/>
    <col min="10" max="10" width="36.5703125" style="338" bestFit="1" customWidth="1"/>
    <col min="11" max="16384" width="9.140625" style="338"/>
  </cols>
  <sheetData>
    <row r="1" spans="1:9" ht="12.75" customHeight="1" x14ac:dyDescent="0.2">
      <c r="A1" s="578" t="s">
        <v>305</v>
      </c>
      <c r="B1" s="578"/>
      <c r="C1" s="578"/>
      <c r="D1" s="578"/>
      <c r="E1" s="578"/>
      <c r="F1" s="578"/>
      <c r="G1" s="578"/>
      <c r="H1" s="578"/>
    </row>
    <row r="2" spans="1:9" ht="12.75" x14ac:dyDescent="0.2">
      <c r="A2" s="578"/>
      <c r="B2" s="578"/>
      <c r="C2" s="578"/>
      <c r="D2" s="578"/>
      <c r="E2" s="578"/>
      <c r="F2" s="578"/>
      <c r="G2" s="578"/>
      <c r="H2" s="578"/>
    </row>
    <row r="3" spans="1:9" ht="12" thickBot="1" x14ac:dyDescent="0.25">
      <c r="A3" s="579" t="s">
        <v>0</v>
      </c>
      <c r="B3" s="579"/>
      <c r="C3" s="579"/>
      <c r="D3" s="579"/>
      <c r="E3" s="579"/>
      <c r="F3" s="579"/>
      <c r="G3" s="579"/>
      <c r="H3" s="579"/>
    </row>
    <row r="4" spans="1:9" ht="12.75" thickTop="1" thickBot="1" x14ac:dyDescent="0.25">
      <c r="A4" s="580" t="s">
        <v>319</v>
      </c>
      <c r="B4" s="580"/>
      <c r="C4" s="580"/>
      <c r="D4" s="580"/>
      <c r="E4" s="580"/>
      <c r="F4" s="580"/>
      <c r="G4" s="580"/>
      <c r="H4" s="580"/>
    </row>
    <row r="5" spans="1:9" ht="12" thickTop="1" x14ac:dyDescent="0.2">
      <c r="A5" s="581"/>
      <c r="B5" s="581"/>
      <c r="C5" s="581"/>
      <c r="D5" s="581"/>
      <c r="E5" s="581"/>
      <c r="F5" s="581"/>
      <c r="G5" s="581"/>
      <c r="H5" s="581"/>
      <c r="I5" s="581"/>
    </row>
    <row r="6" spans="1:9" ht="12" thickBot="1" x14ac:dyDescent="0.25">
      <c r="A6" s="582" t="s">
        <v>288</v>
      </c>
      <c r="B6" s="582"/>
      <c r="C6" s="582"/>
      <c r="D6" s="582"/>
      <c r="E6" s="582"/>
      <c r="F6" s="582"/>
      <c r="G6" s="582"/>
      <c r="H6" s="582"/>
      <c r="I6" s="582"/>
    </row>
    <row r="7" spans="1:9" ht="12" thickBot="1" x14ac:dyDescent="0.25">
      <c r="A7" s="339"/>
      <c r="B7" s="340"/>
      <c r="C7" s="583" t="s">
        <v>188</v>
      </c>
      <c r="D7" s="584"/>
      <c r="E7" s="585"/>
      <c r="F7" s="583" t="s">
        <v>189</v>
      </c>
      <c r="G7" s="584"/>
      <c r="H7" s="585"/>
    </row>
    <row r="8" spans="1:9" ht="22.5" customHeight="1" thickBot="1" x14ac:dyDescent="0.25">
      <c r="A8" s="341"/>
      <c r="B8" s="342"/>
      <c r="C8" s="343" t="s">
        <v>307</v>
      </c>
      <c r="D8" s="343" t="s">
        <v>308</v>
      </c>
      <c r="E8" s="343" t="s">
        <v>309</v>
      </c>
      <c r="F8" s="343" t="s">
        <v>307</v>
      </c>
      <c r="G8" s="343" t="s">
        <v>308</v>
      </c>
      <c r="H8" s="344" t="s">
        <v>309</v>
      </c>
    </row>
    <row r="9" spans="1:9" ht="12" thickBot="1" x14ac:dyDescent="0.25">
      <c r="A9" s="569" t="s">
        <v>280</v>
      </c>
      <c r="B9" s="570"/>
      <c r="C9" s="345">
        <v>-846.54652269999997</v>
      </c>
      <c r="D9" s="345">
        <v>-114.46686304000001</v>
      </c>
      <c r="E9" s="345">
        <v>-961.01338573999999</v>
      </c>
      <c r="F9" s="345">
        <v>-47085.6755135899</v>
      </c>
      <c r="G9" s="345">
        <v>-310.50599013999999</v>
      </c>
      <c r="H9" s="347">
        <v>-47396.181503729997</v>
      </c>
    </row>
    <row r="10" spans="1:9" ht="12" thickBot="1" x14ac:dyDescent="0.25">
      <c r="A10" s="571" t="s">
        <v>242</v>
      </c>
      <c r="B10" s="572"/>
      <c r="C10" s="345">
        <v>-321.98570354999998</v>
      </c>
      <c r="D10" s="345">
        <v>-110.30049609</v>
      </c>
      <c r="E10" s="345">
        <v>-432.28619964000001</v>
      </c>
      <c r="F10" s="345">
        <v>-16965.934947329999</v>
      </c>
      <c r="G10" s="345">
        <v>-65.801135040000005</v>
      </c>
      <c r="H10" s="347">
        <v>-17031.73608237</v>
      </c>
    </row>
    <row r="11" spans="1:9" ht="12" thickBot="1" x14ac:dyDescent="0.25">
      <c r="A11" s="573" t="s">
        <v>270</v>
      </c>
      <c r="B11" s="574"/>
      <c r="C11" s="345">
        <v>-321.98570354999998</v>
      </c>
      <c r="D11" s="345">
        <v>-110.30049609</v>
      </c>
      <c r="E11" s="345">
        <v>-432.28619964000001</v>
      </c>
      <c r="F11" s="345">
        <v>-16965.934947329999</v>
      </c>
      <c r="G11" s="345">
        <v>-65.801135040000005</v>
      </c>
      <c r="H11" s="347">
        <v>-17031.73608237</v>
      </c>
    </row>
    <row r="12" spans="1:9" ht="12" thickBot="1" x14ac:dyDescent="0.25">
      <c r="A12" s="567" t="s">
        <v>271</v>
      </c>
      <c r="B12" s="568"/>
      <c r="C12" s="345">
        <v>-321.98570354999998</v>
      </c>
      <c r="D12" s="345">
        <v>0.45243699999999998</v>
      </c>
      <c r="E12" s="345">
        <v>-321.53326655000001</v>
      </c>
      <c r="F12" s="345">
        <v>-16965.934947329999</v>
      </c>
      <c r="G12" s="345">
        <v>-0.11403839</v>
      </c>
      <c r="H12" s="347">
        <v>-16966.048985720001</v>
      </c>
    </row>
    <row r="13" spans="1:9" ht="12" thickBot="1" x14ac:dyDescent="0.25">
      <c r="A13" s="567" t="s">
        <v>272</v>
      </c>
      <c r="B13" s="568"/>
      <c r="C13" s="345">
        <v>0</v>
      </c>
      <c r="D13" s="345">
        <v>-0.31805499999999998</v>
      </c>
      <c r="E13" s="345">
        <v>-0.31805499999999998</v>
      </c>
      <c r="F13" s="345">
        <v>0</v>
      </c>
      <c r="G13" s="345">
        <v>8.4350134600000004</v>
      </c>
      <c r="H13" s="347">
        <v>8.4350134600000004</v>
      </c>
    </row>
    <row r="14" spans="1:9" ht="12" thickBot="1" x14ac:dyDescent="0.25">
      <c r="A14" s="567" t="s">
        <v>273</v>
      </c>
      <c r="B14" s="568"/>
      <c r="C14" s="345">
        <v>0</v>
      </c>
      <c r="D14" s="345">
        <v>-110.43487809</v>
      </c>
      <c r="E14" s="345">
        <v>-110.43487809</v>
      </c>
      <c r="F14" s="345">
        <v>0</v>
      </c>
      <c r="G14" s="345">
        <v>-74.122110109999994</v>
      </c>
      <c r="H14" s="347">
        <v>-74.122110109999994</v>
      </c>
    </row>
    <row r="15" spans="1:9" ht="12" thickBot="1" x14ac:dyDescent="0.25">
      <c r="A15" s="571" t="s">
        <v>243</v>
      </c>
      <c r="B15" s="572"/>
      <c r="C15" s="345">
        <v>83.133118060000001</v>
      </c>
      <c r="D15" s="345">
        <v>-5.3921539999999997</v>
      </c>
      <c r="E15" s="345">
        <v>77.740964059999996</v>
      </c>
      <c r="F15" s="345">
        <v>-16685.56293593</v>
      </c>
      <c r="G15" s="345">
        <v>-244.70458804</v>
      </c>
      <c r="H15" s="347">
        <v>-16930.26752397</v>
      </c>
    </row>
    <row r="16" spans="1:9" ht="12" thickBot="1" x14ac:dyDescent="0.25">
      <c r="A16" s="573" t="s">
        <v>274</v>
      </c>
      <c r="B16" s="574"/>
      <c r="C16" s="345">
        <v>83.133118060000001</v>
      </c>
      <c r="D16" s="345">
        <v>-5.3921539999999997</v>
      </c>
      <c r="E16" s="345">
        <v>77.740964059999996</v>
      </c>
      <c r="F16" s="345">
        <v>-16685.56293593</v>
      </c>
      <c r="G16" s="345">
        <v>-244.70458804</v>
      </c>
      <c r="H16" s="347">
        <v>-16930.26752397</v>
      </c>
    </row>
    <row r="17" spans="1:10" ht="12" thickBot="1" x14ac:dyDescent="0.25">
      <c r="A17" s="571" t="s">
        <v>244</v>
      </c>
      <c r="B17" s="572"/>
      <c r="C17" s="345">
        <v>-605.82199020999997</v>
      </c>
      <c r="D17" s="345">
        <v>1.1385010499999999</v>
      </c>
      <c r="E17" s="345">
        <v>-604.68348916000002</v>
      </c>
      <c r="F17" s="345">
        <v>-13434.177630329999</v>
      </c>
      <c r="G17" s="345">
        <v>-2.6706000000000001E-4</v>
      </c>
      <c r="H17" s="347">
        <v>-13434.17789739</v>
      </c>
    </row>
    <row r="18" spans="1:10" ht="12" thickBot="1" x14ac:dyDescent="0.25">
      <c r="A18" s="571" t="s">
        <v>245</v>
      </c>
      <c r="B18" s="572"/>
      <c r="C18" s="348">
        <v>-1.871947</v>
      </c>
      <c r="D18" s="348">
        <v>8.7286000000000002E-2</v>
      </c>
      <c r="E18" s="348">
        <v>-1.7846610000000001</v>
      </c>
      <c r="F18" s="349"/>
      <c r="G18" s="349"/>
      <c r="H18" s="410"/>
    </row>
    <row r="19" spans="1:10" x14ac:dyDescent="0.2">
      <c r="A19" s="577"/>
      <c r="B19" s="577"/>
      <c r="C19" s="577"/>
      <c r="D19" s="577"/>
      <c r="E19" s="577"/>
      <c r="F19" s="577"/>
      <c r="G19" s="577"/>
      <c r="H19" s="577"/>
      <c r="I19" s="577"/>
      <c r="J19" s="457"/>
    </row>
    <row r="20" spans="1:10" x14ac:dyDescent="0.2">
      <c r="J20" s="457"/>
    </row>
    <row r="21" spans="1:10" ht="22.5" x14ac:dyDescent="0.2">
      <c r="J21" s="458" t="s">
        <v>289</v>
      </c>
    </row>
    <row r="22" spans="1:10" ht="22.5" x14ac:dyDescent="0.2">
      <c r="J22" s="458" t="s">
        <v>302</v>
      </c>
    </row>
    <row r="23" spans="1:10" ht="22.5" x14ac:dyDescent="0.2">
      <c r="J23" s="458" t="s">
        <v>291</v>
      </c>
    </row>
    <row r="24" spans="1:10" ht="22.5" x14ac:dyDescent="0.2">
      <c r="J24" s="458" t="s">
        <v>292</v>
      </c>
    </row>
    <row r="25" spans="1:10" ht="22.5" x14ac:dyDescent="0.2">
      <c r="J25" s="458" t="s">
        <v>293</v>
      </c>
    </row>
  </sheetData>
  <customSheetViews>
    <customSheetView guid="{F6B49FAF-203A-426E-B1C9-32AE11D2EFF1}">
      <selection activeCell="B22" sqref="B22"/>
      <pageMargins left="0.7" right="0.7" top="0.75" bottom="0.75" header="0.3" footer="0.3"/>
      <pageSetup paperSize="9" orientation="portrait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>
      <selection activeCell="B22" sqref="B22"/>
      <pageMargins left="0.7" right="0.7" top="0.75" bottom="0.75" header="0.3" footer="0.3"/>
      <pageSetup paperSize="9" orientation="portrait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1E22793F-7D54-4538-BCC1-F3E3EFE1C9A8}">
      <selection activeCell="B22" sqref="B22"/>
      <pageMargins left="0.7" right="0.7" top="0.75" bottom="0.75" header="0.3" footer="0.3"/>
      <pageSetup paperSize="9" orientation="portrait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19">
    <mergeCell ref="A18:B18"/>
    <mergeCell ref="A19:I19"/>
    <mergeCell ref="A13:B13"/>
    <mergeCell ref="A14:B14"/>
    <mergeCell ref="A15:B15"/>
    <mergeCell ref="A16:B16"/>
    <mergeCell ref="A17:B17"/>
    <mergeCell ref="A9:B9"/>
    <mergeCell ref="A10:B10"/>
    <mergeCell ref="A11:B11"/>
    <mergeCell ref="A12:B12"/>
    <mergeCell ref="A1:H1"/>
    <mergeCell ref="A2:H2"/>
    <mergeCell ref="A3:H3"/>
    <mergeCell ref="A4:H4"/>
    <mergeCell ref="A5:I5"/>
    <mergeCell ref="A6:I6"/>
    <mergeCell ref="C7:E7"/>
    <mergeCell ref="F7:H7"/>
  </mergeCells>
  <pageMargins left="0.7" right="0.7" top="0.75" bottom="0.75" header="0.3" footer="0.3"/>
  <pageSetup paperSize="9" orientation="portrait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45682-D065-423B-82F0-D99BBBF820C5}">
  <sheetPr published="0">
    <pageSetUpPr fitToPage="1"/>
  </sheetPr>
  <dimension ref="A1:N34"/>
  <sheetViews>
    <sheetView showGridLines="0" topLeftCell="A10" zoomScale="90" zoomScaleNormal="90" zoomScaleSheetLayoutView="25" zoomScalePageLayoutView="70" workbookViewId="0">
      <selection activeCell="A35" sqref="A35"/>
    </sheetView>
  </sheetViews>
  <sheetFormatPr defaultColWidth="8.85546875" defaultRowHeight="15" x14ac:dyDescent="0.25"/>
  <cols>
    <col min="1" max="1" width="60.42578125" style="511" bestFit="1" customWidth="1"/>
    <col min="2" max="2" width="18.42578125" style="511" bestFit="1" customWidth="1"/>
    <col min="3" max="3" width="12" style="511" customWidth="1"/>
    <col min="4" max="4" width="20.85546875" style="511" bestFit="1" customWidth="1"/>
    <col min="5" max="5" width="10" style="511" bestFit="1" customWidth="1"/>
    <col min="6" max="16384" width="8.85546875" style="511"/>
  </cols>
  <sheetData>
    <row r="1" spans="1:5" x14ac:dyDescent="0.25">
      <c r="A1" s="586" t="s">
        <v>356</v>
      </c>
      <c r="B1" s="2"/>
      <c r="C1" s="55"/>
      <c r="D1" s="2"/>
      <c r="E1" s="2"/>
    </row>
    <row r="2" spans="1:5" x14ac:dyDescent="0.25">
      <c r="A2" s="2"/>
      <c r="B2" s="2"/>
      <c r="C2" s="2"/>
      <c r="D2" s="2"/>
      <c r="E2" s="2"/>
    </row>
    <row r="3" spans="1:5" ht="15" customHeight="1" x14ac:dyDescent="0.25">
      <c r="A3" s="545"/>
      <c r="B3" s="545"/>
      <c r="C3" s="545"/>
      <c r="D3" s="545"/>
      <c r="E3" s="545"/>
    </row>
    <row r="4" spans="1:5" x14ac:dyDescent="0.25">
      <c r="A4" s="512" t="s">
        <v>2</v>
      </c>
      <c r="B4" s="517" t="s">
        <v>2</v>
      </c>
      <c r="C4" s="518" t="s">
        <v>2</v>
      </c>
      <c r="D4" s="520" t="s">
        <v>303</v>
      </c>
      <c r="E4" s="519" t="s">
        <v>2</v>
      </c>
    </row>
    <row r="5" spans="1:5" x14ac:dyDescent="0.25">
      <c r="A5" s="513" t="s">
        <v>2</v>
      </c>
      <c r="B5" s="514" t="s">
        <v>336</v>
      </c>
      <c r="C5" s="515" t="s">
        <v>337</v>
      </c>
      <c r="D5" s="515" t="s">
        <v>337</v>
      </c>
      <c r="E5" s="515" t="s">
        <v>338</v>
      </c>
    </row>
    <row r="6" spans="1:5" ht="15" customHeight="1" x14ac:dyDescent="0.25">
      <c r="A6" s="516" t="s">
        <v>2</v>
      </c>
      <c r="B6" s="387" t="s">
        <v>295</v>
      </c>
      <c r="C6" s="387" t="s">
        <v>342</v>
      </c>
      <c r="D6" s="387" t="s">
        <v>297</v>
      </c>
      <c r="E6" s="387" t="s">
        <v>296</v>
      </c>
    </row>
    <row r="7" spans="1:5" x14ac:dyDescent="0.25">
      <c r="A7" s="269" t="s">
        <v>73</v>
      </c>
      <c r="B7" s="256" t="s">
        <v>2</v>
      </c>
      <c r="C7" s="256" t="s">
        <v>2</v>
      </c>
      <c r="D7" s="256" t="s">
        <v>2</v>
      </c>
      <c r="E7" s="256" t="s">
        <v>2</v>
      </c>
    </row>
    <row r="8" spans="1:5" x14ac:dyDescent="0.25">
      <c r="A8" s="269" t="s">
        <v>74</v>
      </c>
      <c r="B8" s="285" t="s">
        <v>2</v>
      </c>
      <c r="C8" s="285" t="s">
        <v>2</v>
      </c>
      <c r="D8" s="285" t="s">
        <v>2</v>
      </c>
      <c r="E8" s="285" t="s">
        <v>2</v>
      </c>
    </row>
    <row r="9" spans="1:5" x14ac:dyDescent="0.25">
      <c r="A9" s="270" t="s">
        <v>75</v>
      </c>
      <c r="B9" s="492">
        <v>14.26774249</v>
      </c>
      <c r="C9" s="492">
        <v>14.21734249</v>
      </c>
      <c r="D9" s="492">
        <v>14.21734249</v>
      </c>
      <c r="E9" s="492">
        <v>14.21734249</v>
      </c>
    </row>
    <row r="10" spans="1:5" collapsed="1" x14ac:dyDescent="0.25">
      <c r="A10" s="503" t="s">
        <v>330</v>
      </c>
      <c r="B10" s="492">
        <v>87.909878259999999</v>
      </c>
      <c r="C10" s="492">
        <v>113.21746226</v>
      </c>
      <c r="D10" s="492">
        <v>91.045462259999994</v>
      </c>
      <c r="E10" s="492">
        <v>120.70459626</v>
      </c>
    </row>
    <row r="11" spans="1:5" x14ac:dyDescent="0.25">
      <c r="A11" s="503" t="s">
        <v>331</v>
      </c>
      <c r="B11" s="492">
        <v>5.8728223100000001</v>
      </c>
      <c r="C11" s="492">
        <v>5.8728223100000001</v>
      </c>
      <c r="D11" s="492">
        <v>5.8728223100000001</v>
      </c>
      <c r="E11" s="492">
        <v>5.8728223100000001</v>
      </c>
    </row>
    <row r="12" spans="1:5" x14ac:dyDescent="0.25">
      <c r="A12" s="274" t="s">
        <v>79</v>
      </c>
      <c r="B12" s="494">
        <v>108.05044306000001</v>
      </c>
      <c r="C12" s="494">
        <v>133.30762706000002</v>
      </c>
      <c r="D12" s="494">
        <v>111.13562705999999</v>
      </c>
      <c r="E12" s="494">
        <v>140.79476106000001</v>
      </c>
    </row>
    <row r="13" spans="1:5" x14ac:dyDescent="0.25">
      <c r="A13" s="269" t="s">
        <v>80</v>
      </c>
      <c r="B13" s="492" t="s">
        <v>2</v>
      </c>
      <c r="C13" s="492" t="s">
        <v>2</v>
      </c>
      <c r="D13" s="492" t="s">
        <v>2</v>
      </c>
      <c r="E13" s="492" t="s">
        <v>2</v>
      </c>
    </row>
    <row r="14" spans="1:5" ht="15.75" x14ac:dyDescent="0.25">
      <c r="A14" s="308" t="s">
        <v>348</v>
      </c>
      <c r="B14" s="492">
        <v>1067.2034569299999</v>
      </c>
      <c r="C14" s="492">
        <v>1121.06189393</v>
      </c>
      <c r="D14" s="492">
        <v>1086.11189393</v>
      </c>
      <c r="E14" s="492">
        <v>1214.3401909300001</v>
      </c>
    </row>
    <row r="15" spans="1:5" x14ac:dyDescent="0.25">
      <c r="A15" s="270" t="s">
        <v>86</v>
      </c>
      <c r="B15" s="492">
        <v>17.77882099</v>
      </c>
      <c r="C15" s="492">
        <v>23.921420990000001</v>
      </c>
      <c r="D15" s="492">
        <v>18.57742099</v>
      </c>
      <c r="E15" s="492">
        <v>15.594020990000001</v>
      </c>
    </row>
    <row r="16" spans="1:5" ht="15" customHeight="1" x14ac:dyDescent="0.25">
      <c r="A16" s="270" t="s">
        <v>39</v>
      </c>
      <c r="B16" s="492">
        <v>2.5509695199999998</v>
      </c>
      <c r="C16" s="492">
        <v>2.5509695199999998</v>
      </c>
      <c r="D16" s="492">
        <v>2.5509695199999998</v>
      </c>
      <c r="E16" s="492">
        <v>2.5509695199999998</v>
      </c>
    </row>
    <row r="17" spans="1:5" x14ac:dyDescent="0.25">
      <c r="A17" s="274" t="s">
        <v>87</v>
      </c>
      <c r="B17" s="494">
        <v>1087.53324744</v>
      </c>
      <c r="C17" s="494">
        <v>1147.53428444</v>
      </c>
      <c r="D17" s="494">
        <v>1107.2402844400001</v>
      </c>
      <c r="E17" s="494">
        <v>1232.4851814400001</v>
      </c>
    </row>
    <row r="18" spans="1:5" x14ac:dyDescent="0.25">
      <c r="A18" s="274" t="s">
        <v>88</v>
      </c>
      <c r="B18" s="494">
        <v>1195.5836904999999</v>
      </c>
      <c r="C18" s="494">
        <v>1280.8419114999999</v>
      </c>
      <c r="D18" s="494">
        <v>1218.3759115</v>
      </c>
      <c r="E18" s="494">
        <v>1373.2799425000001</v>
      </c>
    </row>
    <row r="19" spans="1:5" x14ac:dyDescent="0.25">
      <c r="A19" s="269" t="s">
        <v>89</v>
      </c>
      <c r="B19" s="492" t="s">
        <v>2</v>
      </c>
      <c r="C19" s="492" t="s">
        <v>2</v>
      </c>
      <c r="D19" s="492" t="s">
        <v>2</v>
      </c>
      <c r="E19" s="492" t="s">
        <v>2</v>
      </c>
    </row>
    <row r="20" spans="1:5" x14ac:dyDescent="0.25">
      <c r="A20" s="270" t="s">
        <v>90</v>
      </c>
      <c r="B20" s="492">
        <v>43.329242129999997</v>
      </c>
      <c r="C20" s="492">
        <v>43.329242129999997</v>
      </c>
      <c r="D20" s="492">
        <v>43.329242129999997</v>
      </c>
      <c r="E20" s="492">
        <v>43.329242129999997</v>
      </c>
    </row>
    <row r="21" spans="1:5" ht="15.75" x14ac:dyDescent="0.25">
      <c r="A21" s="308" t="s">
        <v>349</v>
      </c>
      <c r="B21" s="492">
        <v>67.253328740000001</v>
      </c>
      <c r="C21" s="492">
        <v>58.529828739999999</v>
      </c>
      <c r="D21" s="492">
        <v>58.529828739999999</v>
      </c>
      <c r="E21" s="492">
        <v>141.71732874</v>
      </c>
    </row>
    <row r="22" spans="1:5" x14ac:dyDescent="0.25">
      <c r="A22" s="270" t="s">
        <v>92</v>
      </c>
      <c r="B22" s="492">
        <v>80.435633179999996</v>
      </c>
      <c r="C22" s="492">
        <v>80.435633179999996</v>
      </c>
      <c r="D22" s="492">
        <v>80.435633179999996</v>
      </c>
      <c r="E22" s="492">
        <v>80.435633179999996</v>
      </c>
    </row>
    <row r="23" spans="1:5" x14ac:dyDescent="0.25">
      <c r="A23" s="274" t="s">
        <v>93</v>
      </c>
      <c r="B23" s="494">
        <v>191.01820405000001</v>
      </c>
      <c r="C23" s="494">
        <v>182.29470405000001</v>
      </c>
      <c r="D23" s="494">
        <v>182.29470405000001</v>
      </c>
      <c r="E23" s="494">
        <v>265.48220404999995</v>
      </c>
    </row>
    <row r="24" spans="1:5" ht="15.75" thickBot="1" x14ac:dyDescent="0.3">
      <c r="A24" s="287" t="s">
        <v>94</v>
      </c>
      <c r="B24" s="498">
        <v>1004.5654864499999</v>
      </c>
      <c r="C24" s="498">
        <v>1098.5472074499999</v>
      </c>
      <c r="D24" s="498">
        <v>1036.08120745</v>
      </c>
      <c r="E24" s="498">
        <v>1107.79773845</v>
      </c>
    </row>
    <row r="25" spans="1:5" x14ac:dyDescent="0.25">
      <c r="A25" s="269" t="s">
        <v>95</v>
      </c>
      <c r="B25" s="492" t="s">
        <v>2</v>
      </c>
      <c r="C25" s="492" t="s">
        <v>2</v>
      </c>
      <c r="D25" s="492" t="s">
        <v>2</v>
      </c>
      <c r="E25" s="492" t="s">
        <v>2</v>
      </c>
    </row>
    <row r="26" spans="1:5" ht="15" customHeight="1" x14ac:dyDescent="0.25">
      <c r="A26" s="296" t="s">
        <v>96</v>
      </c>
      <c r="B26" s="499">
        <v>6.5608796299999996</v>
      </c>
      <c r="C26" s="499">
        <v>6.5104796299999999</v>
      </c>
      <c r="D26" s="499">
        <v>6.5104796299999999</v>
      </c>
      <c r="E26" s="499">
        <v>6.5104796299999901</v>
      </c>
    </row>
    <row r="27" spans="1:5" ht="15" customHeight="1" x14ac:dyDescent="0.25">
      <c r="A27" s="270" t="s">
        <v>97</v>
      </c>
      <c r="B27" s="492">
        <v>250.13749471</v>
      </c>
      <c r="C27" s="492">
        <v>250.13749471</v>
      </c>
      <c r="D27" s="492">
        <v>250.13749471</v>
      </c>
      <c r="E27" s="492">
        <v>250.13749471</v>
      </c>
    </row>
    <row r="28" spans="1:5" x14ac:dyDescent="0.25">
      <c r="A28" s="278" t="s">
        <v>98</v>
      </c>
      <c r="B28" s="492">
        <v>747.86711210999999</v>
      </c>
      <c r="C28" s="492">
        <v>841.89923310999995</v>
      </c>
      <c r="D28" s="492">
        <v>779.43323310999995</v>
      </c>
      <c r="E28" s="492">
        <v>851.14976410999998</v>
      </c>
    </row>
    <row r="29" spans="1:5" ht="15.75" thickBot="1" x14ac:dyDescent="0.3">
      <c r="A29" s="287" t="s">
        <v>99</v>
      </c>
      <c r="B29" s="498">
        <v>1004.56548645</v>
      </c>
      <c r="C29" s="498">
        <v>1098.5472074499999</v>
      </c>
      <c r="D29" s="498">
        <v>1036.08120745</v>
      </c>
      <c r="E29" s="498">
        <v>1107.79773845</v>
      </c>
    </row>
    <row r="30" spans="1:5" x14ac:dyDescent="0.25">
      <c r="A30" s="268" t="s">
        <v>357</v>
      </c>
      <c r="B30" s="37"/>
      <c r="C30" s="37"/>
      <c r="D30" s="37"/>
      <c r="E30" s="37"/>
    </row>
    <row r="31" spans="1:5" x14ac:dyDescent="0.25">
      <c r="A31" s="268"/>
      <c r="B31" s="37"/>
      <c r="C31" s="37"/>
      <c r="D31" s="37"/>
      <c r="E31" s="37"/>
    </row>
    <row r="32" spans="1:5" x14ac:dyDescent="0.25">
      <c r="A32" s="587" t="s">
        <v>358</v>
      </c>
      <c r="B32"/>
    </row>
    <row r="33" spans="1:1" x14ac:dyDescent="0.25">
      <c r="A33" s="587" t="s">
        <v>359</v>
      </c>
    </row>
    <row r="34" spans="1:1" x14ac:dyDescent="0.25">
      <c r="A34" s="587" t="s">
        <v>360</v>
      </c>
    </row>
  </sheetData>
  <mergeCells count="1">
    <mergeCell ref="A3:E3"/>
  </mergeCells>
  <pageMargins left="0.25" right="0.25" top="0.75" bottom="0.75" header="0.3" footer="0.3"/>
  <pageSetup paperSize="8" scale="61" fitToHeight="0" orientation="landscape" r:id="rId1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7B61A-322E-4A1F-BD22-3C0CD927E916}">
  <sheetPr published="0">
    <pageSetUpPr fitToPage="1"/>
  </sheetPr>
  <dimension ref="A1:N33"/>
  <sheetViews>
    <sheetView showGridLines="0" zoomScale="90" zoomScaleNormal="90" zoomScaleSheetLayoutView="25" zoomScalePageLayoutView="70" workbookViewId="0">
      <selection activeCell="A33" sqref="A33"/>
    </sheetView>
  </sheetViews>
  <sheetFormatPr defaultColWidth="8.85546875" defaultRowHeight="15" x14ac:dyDescent="0.25"/>
  <cols>
    <col min="1" max="1" width="60.42578125" style="511" bestFit="1" customWidth="1"/>
    <col min="2" max="2" width="18.42578125" style="511" bestFit="1" customWidth="1"/>
    <col min="3" max="3" width="12" style="511" customWidth="1"/>
    <col min="4" max="4" width="20.85546875" style="511" bestFit="1" customWidth="1"/>
    <col min="5" max="5" width="10" style="511" bestFit="1" customWidth="1"/>
    <col min="6" max="16384" width="8.85546875" style="511"/>
  </cols>
  <sheetData>
    <row r="1" spans="1:5" x14ac:dyDescent="0.25">
      <c r="A1" s="588" t="s">
        <v>361</v>
      </c>
      <c r="B1" s="84"/>
      <c r="C1" s="84"/>
      <c r="D1" s="84"/>
      <c r="E1" s="84"/>
    </row>
    <row r="2" spans="1:5" x14ac:dyDescent="0.25">
      <c r="A2" s="84"/>
      <c r="B2" s="84"/>
      <c r="C2" s="84"/>
      <c r="D2" s="84"/>
      <c r="E2" s="84"/>
    </row>
    <row r="3" spans="1:5" x14ac:dyDescent="0.25">
      <c r="A3" s="522" t="s">
        <v>0</v>
      </c>
      <c r="B3" s="522"/>
      <c r="C3" s="522"/>
      <c r="D3" s="522"/>
      <c r="E3" s="522"/>
    </row>
    <row r="4" spans="1:5" x14ac:dyDescent="0.25">
      <c r="A4" s="189" t="s">
        <v>2</v>
      </c>
      <c r="B4" s="386" t="s">
        <v>329</v>
      </c>
      <c r="C4" s="386" t="s">
        <v>332</v>
      </c>
      <c r="D4" s="386" t="s">
        <v>332</v>
      </c>
      <c r="E4" s="386" t="s">
        <v>335</v>
      </c>
    </row>
    <row r="5" spans="1:5" x14ac:dyDescent="0.25">
      <c r="A5" s="173" t="s">
        <v>2</v>
      </c>
      <c r="B5" s="387" t="s">
        <v>295</v>
      </c>
      <c r="C5" s="387" t="s">
        <v>296</v>
      </c>
      <c r="D5" s="387" t="s">
        <v>297</v>
      </c>
      <c r="E5" s="387" t="s">
        <v>296</v>
      </c>
    </row>
    <row r="6" spans="1:5" ht="15" customHeight="1" x14ac:dyDescent="0.25">
      <c r="A6" s="269" t="s">
        <v>128</v>
      </c>
      <c r="B6" s="256" t="s">
        <v>2</v>
      </c>
      <c r="C6" s="256" t="s">
        <v>2</v>
      </c>
      <c r="D6" s="256" t="s">
        <v>2</v>
      </c>
      <c r="E6" s="256" t="s">
        <v>2</v>
      </c>
    </row>
    <row r="7" spans="1:5" x14ac:dyDescent="0.25">
      <c r="A7" s="269" t="s">
        <v>129</v>
      </c>
      <c r="B7" s="285" t="s">
        <v>2</v>
      </c>
      <c r="C7" s="285" t="s">
        <v>2</v>
      </c>
      <c r="D7" s="285" t="s">
        <v>2</v>
      </c>
      <c r="E7" s="285" t="s">
        <v>2</v>
      </c>
    </row>
    <row r="8" spans="1:5" x14ac:dyDescent="0.25">
      <c r="A8" s="270" t="s">
        <v>130</v>
      </c>
      <c r="B8" s="492">
        <v>508.70333217000001</v>
      </c>
      <c r="C8" s="492">
        <v>572.84005749999994</v>
      </c>
      <c r="D8" s="492">
        <v>612.32585649999999</v>
      </c>
      <c r="E8" s="492">
        <v>619.98395069000003</v>
      </c>
    </row>
    <row r="9" spans="1:5" x14ac:dyDescent="0.25">
      <c r="A9" s="270" t="s">
        <v>131</v>
      </c>
      <c r="B9" s="492">
        <v>21.952651899999999</v>
      </c>
      <c r="C9" s="492">
        <v>17.555</v>
      </c>
      <c r="D9" s="492">
        <v>19.387</v>
      </c>
      <c r="E9" s="492">
        <v>17.011199999999999</v>
      </c>
    </row>
    <row r="10" spans="1:5" x14ac:dyDescent="0.25">
      <c r="A10" s="271" t="s">
        <v>136</v>
      </c>
      <c r="B10" s="493">
        <v>530.65598407000004</v>
      </c>
      <c r="C10" s="493">
        <v>590.39505749999989</v>
      </c>
      <c r="D10" s="493">
        <v>631.71285650000004</v>
      </c>
      <c r="E10" s="493">
        <v>636.99515069000006</v>
      </c>
    </row>
    <row r="11" spans="1:5" x14ac:dyDescent="0.25">
      <c r="A11" s="269" t="s">
        <v>137</v>
      </c>
      <c r="B11" s="492" t="s">
        <v>2</v>
      </c>
      <c r="C11" s="492" t="s">
        <v>2</v>
      </c>
      <c r="D11" s="492" t="s">
        <v>2</v>
      </c>
      <c r="E11" s="492" t="s">
        <v>2</v>
      </c>
    </row>
    <row r="12" spans="1:5" x14ac:dyDescent="0.25">
      <c r="A12" s="270" t="s">
        <v>138</v>
      </c>
      <c r="B12" s="492">
        <v>-5.8727004000000003</v>
      </c>
      <c r="C12" s="492">
        <v>-2.5653000000000001</v>
      </c>
      <c r="D12" s="492">
        <v>-2.7210999999999999</v>
      </c>
      <c r="E12" s="492">
        <v>-2.8439999999999999</v>
      </c>
    </row>
    <row r="13" spans="1:5" x14ac:dyDescent="0.25">
      <c r="A13" s="270" t="s">
        <v>139</v>
      </c>
      <c r="B13" s="492">
        <v>-425.90265153000001</v>
      </c>
      <c r="C13" s="492">
        <v>-513.47922849999998</v>
      </c>
      <c r="D13" s="492">
        <v>-532.3943415</v>
      </c>
      <c r="E13" s="492">
        <v>-549.54083868999999</v>
      </c>
    </row>
    <row r="14" spans="1:5" x14ac:dyDescent="0.25">
      <c r="A14" s="270" t="s">
        <v>24</v>
      </c>
      <c r="B14" s="492">
        <v>-39.052799999999998</v>
      </c>
      <c r="C14" s="492">
        <v>-45.390250000000002</v>
      </c>
      <c r="D14" s="492">
        <v>-45.390250000000002</v>
      </c>
      <c r="E14" s="492">
        <v>-46.362200000000001</v>
      </c>
    </row>
    <row r="15" spans="1:5" x14ac:dyDescent="0.25">
      <c r="A15" s="270" t="s">
        <v>141</v>
      </c>
      <c r="B15" s="492">
        <v>-6.0510827100000002</v>
      </c>
      <c r="C15" s="492">
        <v>-5.6162999999999998</v>
      </c>
      <c r="D15" s="492">
        <v>-5.6162999999999998</v>
      </c>
      <c r="E15" s="492">
        <v>-8.5647000000000002</v>
      </c>
    </row>
    <row r="16" spans="1:5" x14ac:dyDescent="0.25">
      <c r="A16" s="274" t="s">
        <v>142</v>
      </c>
      <c r="B16" s="494">
        <v>-476.87923463999999</v>
      </c>
      <c r="C16" s="494">
        <v>-567.05107850000002</v>
      </c>
      <c r="D16" s="494">
        <v>-586.12199150000004</v>
      </c>
      <c r="E16" s="494">
        <v>-607.31173869000008</v>
      </c>
    </row>
    <row r="17" spans="1:5" ht="15.75" x14ac:dyDescent="0.25">
      <c r="A17" s="307" t="s">
        <v>350</v>
      </c>
      <c r="B17" s="496">
        <v>53.776749430000052</v>
      </c>
      <c r="C17" s="496">
        <v>23.343978999999877</v>
      </c>
      <c r="D17" s="496">
        <v>45.590865000000008</v>
      </c>
      <c r="E17" s="496">
        <v>29.683411999999976</v>
      </c>
    </row>
    <row r="18" spans="1:5" x14ac:dyDescent="0.25">
      <c r="A18" s="269" t="s">
        <v>144</v>
      </c>
      <c r="B18" s="492" t="s">
        <v>2</v>
      </c>
      <c r="C18" s="492" t="s">
        <v>2</v>
      </c>
      <c r="D18" s="492" t="s">
        <v>2</v>
      </c>
      <c r="E18" s="492" t="s">
        <v>2</v>
      </c>
    </row>
    <row r="19" spans="1:5" x14ac:dyDescent="0.25">
      <c r="A19" s="270" t="s">
        <v>146</v>
      </c>
      <c r="B19" s="492">
        <v>-70.056129110000001</v>
      </c>
      <c r="C19" s="492">
        <v>-108.703</v>
      </c>
      <c r="D19" s="492">
        <v>-68.483885999999998</v>
      </c>
      <c r="E19" s="492">
        <v>-83.471442999999994</v>
      </c>
    </row>
    <row r="20" spans="1:5" ht="15" customHeight="1" x14ac:dyDescent="0.25">
      <c r="A20" s="278" t="s">
        <v>147</v>
      </c>
      <c r="B20" s="492">
        <v>2.3303636700000001</v>
      </c>
      <c r="C20" s="492">
        <v>0</v>
      </c>
      <c r="D20" s="492">
        <v>0</v>
      </c>
      <c r="E20" s="492">
        <v>0</v>
      </c>
    </row>
    <row r="21" spans="1:5" x14ac:dyDescent="0.25">
      <c r="A21" s="271" t="s">
        <v>150</v>
      </c>
      <c r="B21" s="493">
        <v>-67.725765440000004</v>
      </c>
      <c r="C21" s="493">
        <v>-108.703</v>
      </c>
      <c r="D21" s="493">
        <v>-68.483885999999998</v>
      </c>
      <c r="E21" s="493">
        <v>-83.471442999999994</v>
      </c>
    </row>
    <row r="22" spans="1:5" x14ac:dyDescent="0.25">
      <c r="A22" s="269" t="s">
        <v>151</v>
      </c>
      <c r="B22" s="492" t="s">
        <v>2</v>
      </c>
      <c r="C22" s="492" t="s">
        <v>2</v>
      </c>
      <c r="D22" s="492" t="s">
        <v>2</v>
      </c>
      <c r="E22" s="492" t="s">
        <v>2</v>
      </c>
    </row>
    <row r="23" spans="1:5" x14ac:dyDescent="0.25">
      <c r="A23" s="270" t="s">
        <v>152</v>
      </c>
      <c r="B23" s="492">
        <v>35.867770700000001</v>
      </c>
      <c r="C23" s="492">
        <v>94.032121000000004</v>
      </c>
      <c r="D23" s="492">
        <v>31.566120999999999</v>
      </c>
      <c r="E23" s="492">
        <v>71.716531000000003</v>
      </c>
    </row>
    <row r="24" spans="1:5" x14ac:dyDescent="0.25">
      <c r="A24" s="308" t="s">
        <v>345</v>
      </c>
      <c r="B24" s="492">
        <v>-12.53050142</v>
      </c>
      <c r="C24" s="492">
        <v>-8.6720000000000006</v>
      </c>
      <c r="D24" s="492">
        <v>-8.6720000000000006</v>
      </c>
      <c r="E24" s="492">
        <v>-17.928500000000007</v>
      </c>
    </row>
    <row r="25" spans="1:5" ht="15" customHeight="1" x14ac:dyDescent="0.25">
      <c r="A25" s="6" t="s">
        <v>154</v>
      </c>
      <c r="B25" s="492">
        <v>-5.0758079800000004</v>
      </c>
      <c r="C25" s="492">
        <v>-5.1499999999999997E-2</v>
      </c>
      <c r="D25" s="492">
        <v>-5.1499999999999997E-2</v>
      </c>
      <c r="E25" s="492">
        <v>0</v>
      </c>
    </row>
    <row r="26" spans="1:5" ht="15.75" thickBot="1" x14ac:dyDescent="0.3">
      <c r="A26" s="310" t="s">
        <v>351</v>
      </c>
      <c r="B26" s="498">
        <v>18.261461300000001</v>
      </c>
      <c r="C26" s="498">
        <v>85.308621000000002</v>
      </c>
      <c r="D26" s="498">
        <v>22.842620999999998</v>
      </c>
      <c r="E26" s="498">
        <v>53.788030999999997</v>
      </c>
    </row>
    <row r="27" spans="1:5" x14ac:dyDescent="0.25">
      <c r="A27" s="269" t="s">
        <v>157</v>
      </c>
      <c r="B27" s="496">
        <v>4.3124452900000492</v>
      </c>
      <c r="C27" s="496">
        <v>-5.0400000000124123E-2</v>
      </c>
      <c r="D27" s="496">
        <v>-5.0399999999992673E-2</v>
      </c>
      <c r="E27" s="496">
        <v>0</v>
      </c>
    </row>
    <row r="28" spans="1:5" x14ac:dyDescent="0.25">
      <c r="A28" s="317" t="s">
        <v>158</v>
      </c>
      <c r="B28" s="499">
        <v>9.9552972000000004</v>
      </c>
      <c r="C28" s="499">
        <v>14.26774249</v>
      </c>
      <c r="D28" s="499">
        <v>14.26774249</v>
      </c>
      <c r="E28" s="499">
        <v>14.21734249</v>
      </c>
    </row>
    <row r="29" spans="1:5" ht="15.75" thickBot="1" x14ac:dyDescent="0.3">
      <c r="A29" s="406" t="s">
        <v>159</v>
      </c>
      <c r="B29" s="500">
        <v>14.26774249000005</v>
      </c>
      <c r="C29" s="500">
        <v>14.217342489999876</v>
      </c>
      <c r="D29" s="500">
        <v>14.217342490000007</v>
      </c>
      <c r="E29" s="500">
        <v>14.21734249</v>
      </c>
    </row>
    <row r="30" spans="1:5" x14ac:dyDescent="0.25">
      <c r="A30" s="268" t="s">
        <v>357</v>
      </c>
      <c r="B30" s="37"/>
      <c r="C30" s="37"/>
      <c r="D30" s="37"/>
      <c r="E30" s="37"/>
    </row>
    <row r="31" spans="1:5" x14ac:dyDescent="0.25">
      <c r="A31" s="268"/>
      <c r="B31" s="37"/>
      <c r="C31" s="37"/>
      <c r="D31" s="37"/>
      <c r="E31" s="37"/>
    </row>
    <row r="32" spans="1:5" x14ac:dyDescent="0.25">
      <c r="A32" s="587" t="s">
        <v>354</v>
      </c>
      <c r="B32"/>
    </row>
    <row r="33" spans="1:1" x14ac:dyDescent="0.25">
      <c r="A33" s="587" t="s">
        <v>362</v>
      </c>
    </row>
  </sheetData>
  <pageMargins left="0.25" right="0.25" top="0.75" bottom="0.75" header="0.3" footer="0.3"/>
  <pageSetup paperSize="8" scale="61" fitToHeight="0" orientation="landscape" r:id="rId1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CD625-C157-4255-B493-BC897791D327}">
  <sheetPr published="0">
    <pageSetUpPr fitToPage="1"/>
  </sheetPr>
  <dimension ref="A1:N21"/>
  <sheetViews>
    <sheetView showGridLines="0" zoomScale="90" zoomScaleNormal="90" zoomScaleSheetLayoutView="25" zoomScalePageLayoutView="70" workbookViewId="0">
      <selection activeCell="A22" sqref="A22"/>
    </sheetView>
  </sheetViews>
  <sheetFormatPr defaultColWidth="8.85546875" defaultRowHeight="15" x14ac:dyDescent="0.25"/>
  <cols>
    <col min="1" max="1" width="60.42578125" style="511" bestFit="1" customWidth="1"/>
    <col min="2" max="2" width="18.42578125" style="511" bestFit="1" customWidth="1"/>
    <col min="3" max="3" width="12" style="511" customWidth="1"/>
    <col min="4" max="4" width="20.85546875" style="511" bestFit="1" customWidth="1"/>
    <col min="5" max="5" width="10" style="511" bestFit="1" customWidth="1"/>
    <col min="6" max="6" width="10.140625" style="511" customWidth="1"/>
    <col min="7" max="16384" width="8.85546875" style="511"/>
  </cols>
  <sheetData>
    <row r="1" spans="1:6" x14ac:dyDescent="0.25">
      <c r="A1" s="589" t="s">
        <v>363</v>
      </c>
      <c r="B1" s="132"/>
      <c r="C1" s="133"/>
      <c r="D1" s="133"/>
      <c r="E1" s="134"/>
      <c r="F1" s="134"/>
    </row>
    <row r="2" spans="1:6" x14ac:dyDescent="0.25">
      <c r="A2" s="589"/>
      <c r="B2" s="132"/>
      <c r="C2" s="133"/>
      <c r="D2" s="133"/>
      <c r="E2" s="134"/>
      <c r="F2" s="134"/>
    </row>
    <row r="3" spans="1:6" x14ac:dyDescent="0.25">
      <c r="A3" s="590" t="s">
        <v>0</v>
      </c>
      <c r="B3" s="591"/>
      <c r="C3" s="591"/>
      <c r="D3" s="591"/>
      <c r="E3" s="591"/>
      <c r="F3" s="591"/>
    </row>
    <row r="4" spans="1:6" ht="25.5" x14ac:dyDescent="0.25">
      <c r="A4" s="212" t="s">
        <v>2</v>
      </c>
      <c r="B4" s="105" t="s">
        <v>96</v>
      </c>
      <c r="C4" s="105" t="s">
        <v>199</v>
      </c>
      <c r="D4" s="105" t="s">
        <v>203</v>
      </c>
      <c r="E4" s="105" t="s">
        <v>314</v>
      </c>
      <c r="F4" s="213" t="s">
        <v>201</v>
      </c>
    </row>
    <row r="5" spans="1:6" x14ac:dyDescent="0.25">
      <c r="A5" s="271" t="s">
        <v>339</v>
      </c>
      <c r="B5" s="501">
        <v>2.4083028400000002</v>
      </c>
      <c r="C5" s="501">
        <v>711.99934141000006</v>
      </c>
      <c r="D5" s="501">
        <v>186.76836384999999</v>
      </c>
      <c r="E5" s="501">
        <v>0</v>
      </c>
      <c r="F5" s="501">
        <f>SUM(B5:E5)</f>
        <v>901.1760081000001</v>
      </c>
    </row>
    <row r="6" spans="1:6" x14ac:dyDescent="0.25">
      <c r="A6" s="278" t="s">
        <v>41</v>
      </c>
      <c r="B6" s="492">
        <v>4.1525767900000004</v>
      </c>
      <c r="C6" s="492">
        <v>0</v>
      </c>
      <c r="D6" s="492">
        <v>63.369130859999999</v>
      </c>
      <c r="E6" s="492">
        <v>0</v>
      </c>
      <c r="F6" s="501">
        <f t="shared" ref="F6:F7" si="0">SUM(B6:E6)</f>
        <v>67.521707649999996</v>
      </c>
    </row>
    <row r="7" spans="1:6" x14ac:dyDescent="0.25">
      <c r="A7" s="278" t="s">
        <v>202</v>
      </c>
      <c r="B7" s="492">
        <v>0</v>
      </c>
      <c r="C7" s="492">
        <v>35.867770700000001</v>
      </c>
      <c r="D7" s="492">
        <v>0</v>
      </c>
      <c r="E7" s="492">
        <v>0</v>
      </c>
      <c r="F7" s="501">
        <f t="shared" si="0"/>
        <v>35.867770700000001</v>
      </c>
    </row>
    <row r="8" spans="1:6" x14ac:dyDescent="0.25">
      <c r="A8" s="271" t="s">
        <v>343</v>
      </c>
      <c r="B8" s="493">
        <v>6.5608796300000005</v>
      </c>
      <c r="C8" s="493">
        <v>747.86711211000011</v>
      </c>
      <c r="D8" s="493">
        <v>250.13749471</v>
      </c>
      <c r="E8" s="493">
        <v>0</v>
      </c>
      <c r="F8" s="493">
        <f t="shared" ref="F8" si="1">SUM(F5:F7)</f>
        <v>1004.5654864500001</v>
      </c>
    </row>
    <row r="9" spans="1:6" x14ac:dyDescent="0.25">
      <c r="A9" s="278" t="s">
        <v>41</v>
      </c>
      <c r="B9" s="492">
        <v>-5.04E-2</v>
      </c>
      <c r="C9" s="492">
        <v>0</v>
      </c>
      <c r="D9" s="492">
        <v>0</v>
      </c>
      <c r="E9" s="492">
        <v>0</v>
      </c>
      <c r="F9" s="496">
        <f>SUM(B9:E9)</f>
        <v>-5.04E-2</v>
      </c>
    </row>
    <row r="10" spans="1:6" x14ac:dyDescent="0.25">
      <c r="A10" s="280" t="s">
        <v>202</v>
      </c>
      <c r="B10" s="492">
        <v>0</v>
      </c>
      <c r="C10" s="492">
        <v>94.032121000000004</v>
      </c>
      <c r="D10" s="492">
        <v>0</v>
      </c>
      <c r="E10" s="492">
        <v>0</v>
      </c>
      <c r="F10" s="496">
        <f>SUM(B10:E10)</f>
        <v>94.032121000000004</v>
      </c>
    </row>
    <row r="11" spans="1:6" x14ac:dyDescent="0.25">
      <c r="A11" s="271" t="s">
        <v>344</v>
      </c>
      <c r="B11" s="493">
        <v>6.5104796300000007</v>
      </c>
      <c r="C11" s="493">
        <v>841.89923311000007</v>
      </c>
      <c r="D11" s="493">
        <v>250.13749471</v>
      </c>
      <c r="E11" s="493">
        <v>0</v>
      </c>
      <c r="F11" s="493">
        <f t="shared" ref="F11" si="2">SUM(F8:F10)</f>
        <v>1098.5472074500001</v>
      </c>
    </row>
    <row r="12" spans="1:6" x14ac:dyDescent="0.25">
      <c r="A12" s="278" t="s">
        <v>41</v>
      </c>
      <c r="B12" s="492">
        <v>-5.04E-2</v>
      </c>
      <c r="C12" s="492">
        <v>0</v>
      </c>
      <c r="D12" s="492">
        <v>0</v>
      </c>
      <c r="E12" s="492">
        <v>0</v>
      </c>
      <c r="F12" s="501">
        <f>SUM(B12:E12)</f>
        <v>-5.04E-2</v>
      </c>
    </row>
    <row r="13" spans="1:6" x14ac:dyDescent="0.25">
      <c r="A13" s="280" t="s">
        <v>202</v>
      </c>
      <c r="B13" s="492">
        <v>0</v>
      </c>
      <c r="C13" s="492">
        <v>31.566120999999999</v>
      </c>
      <c r="D13" s="492">
        <v>0</v>
      </c>
      <c r="E13" s="492">
        <v>0</v>
      </c>
      <c r="F13" s="496">
        <f>SUM(B13:E13)</f>
        <v>31.566120999999999</v>
      </c>
    </row>
    <row r="14" spans="1:6" x14ac:dyDescent="0.25">
      <c r="A14" s="273" t="s">
        <v>340</v>
      </c>
      <c r="B14" s="493">
        <v>6.5104796300000007</v>
      </c>
      <c r="C14" s="493">
        <v>779.43323311000006</v>
      </c>
      <c r="D14" s="493">
        <v>250.13749471</v>
      </c>
      <c r="E14" s="493">
        <v>0</v>
      </c>
      <c r="F14" s="493">
        <f t="shared" ref="F14" si="3">SUM(F12:F13)+F8</f>
        <v>1036.0812074500002</v>
      </c>
    </row>
    <row r="15" spans="1:6" x14ac:dyDescent="0.25">
      <c r="A15" s="278" t="s">
        <v>41</v>
      </c>
      <c r="B15" s="492">
        <v>0</v>
      </c>
      <c r="C15" s="492">
        <v>0</v>
      </c>
      <c r="D15" s="492">
        <v>0</v>
      </c>
      <c r="E15" s="492">
        <v>0</v>
      </c>
      <c r="F15" s="501">
        <f>SUM(B15:E15)</f>
        <v>0</v>
      </c>
    </row>
    <row r="16" spans="1:6" x14ac:dyDescent="0.25">
      <c r="A16" s="278" t="s">
        <v>202</v>
      </c>
      <c r="B16" s="502">
        <v>0</v>
      </c>
      <c r="C16" s="492">
        <v>71.716531000000003</v>
      </c>
      <c r="D16" s="502">
        <v>0</v>
      </c>
      <c r="E16" s="502">
        <v>0</v>
      </c>
      <c r="F16" s="496">
        <f>SUM(B16:E16)</f>
        <v>71.716531000000003</v>
      </c>
    </row>
    <row r="17" spans="1:6" ht="15.75" thickBot="1" x14ac:dyDescent="0.3">
      <c r="A17" s="287" t="s">
        <v>341</v>
      </c>
      <c r="B17" s="498">
        <v>6.5104796300000007</v>
      </c>
      <c r="C17" s="498">
        <v>851.14976411000009</v>
      </c>
      <c r="D17" s="498">
        <v>250.13749471</v>
      </c>
      <c r="E17" s="498">
        <v>0</v>
      </c>
      <c r="F17" s="498">
        <f t="shared" ref="F17" si="4">SUM(F14:F16)</f>
        <v>1107.7977384500002</v>
      </c>
    </row>
    <row r="18" spans="1:6" x14ac:dyDescent="0.25">
      <c r="A18" s="268" t="s">
        <v>357</v>
      </c>
      <c r="B18" s="37"/>
      <c r="C18" s="37"/>
      <c r="D18" s="37"/>
      <c r="E18" s="37"/>
      <c r="F18" s="359"/>
    </row>
    <row r="20" spans="1:6" x14ac:dyDescent="0.25">
      <c r="A20" s="587" t="s">
        <v>354</v>
      </c>
      <c r="B20"/>
    </row>
    <row r="21" spans="1:6" x14ac:dyDescent="0.25">
      <c r="A21" s="587" t="s">
        <v>359</v>
      </c>
    </row>
  </sheetData>
  <mergeCells count="1">
    <mergeCell ref="A3:F3"/>
  </mergeCells>
  <pageMargins left="0.25" right="0.25" top="0.75" bottom="0.75" header="0.3" footer="0.3"/>
  <pageSetup paperSize="8" scale="61" fitToHeight="0" orientation="landscape" r:id="rId1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7CDF7-2F0A-4B92-ABBB-F31276864943}">
  <sheetPr published="0">
    <pageSetUpPr fitToPage="1"/>
  </sheetPr>
  <dimension ref="A1:N36"/>
  <sheetViews>
    <sheetView showGridLines="0" tabSelected="1" topLeftCell="A31" zoomScale="90" zoomScaleNormal="90" zoomScaleSheetLayoutView="25" zoomScalePageLayoutView="70" workbookViewId="0">
      <selection activeCell="A37" sqref="A37"/>
    </sheetView>
  </sheetViews>
  <sheetFormatPr defaultColWidth="8.85546875" defaultRowHeight="15" x14ac:dyDescent="0.25"/>
  <cols>
    <col min="1" max="1" width="60.42578125" style="511" bestFit="1" customWidth="1"/>
    <col min="2" max="2" width="18.42578125" style="511" bestFit="1" customWidth="1"/>
    <col min="3" max="3" width="12" style="511" customWidth="1"/>
    <col min="4" max="4" width="20.85546875" style="511" bestFit="1" customWidth="1"/>
    <col min="5" max="5" width="10" style="511" bestFit="1" customWidth="1"/>
    <col min="6" max="16384" width="8.85546875" style="511"/>
  </cols>
  <sheetData>
    <row r="1" spans="1:5" x14ac:dyDescent="0.25">
      <c r="A1" s="586" t="s">
        <v>364</v>
      </c>
      <c r="B1" s="132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x14ac:dyDescent="0.25">
      <c r="A3" s="545" t="s">
        <v>0</v>
      </c>
      <c r="B3" s="545"/>
      <c r="C3" s="545"/>
      <c r="D3" s="545"/>
      <c r="E3" s="545"/>
    </row>
    <row r="4" spans="1:5" x14ac:dyDescent="0.25">
      <c r="A4" s="171" t="s">
        <v>2</v>
      </c>
      <c r="B4" s="386" t="s">
        <v>329</v>
      </c>
      <c r="C4" s="386" t="s">
        <v>332</v>
      </c>
      <c r="D4" s="386" t="s">
        <v>332</v>
      </c>
      <c r="E4" s="386" t="s">
        <v>335</v>
      </c>
    </row>
    <row r="5" spans="1:5" ht="15" customHeight="1" x14ac:dyDescent="0.25">
      <c r="A5" s="173" t="s">
        <v>2</v>
      </c>
      <c r="B5" s="387" t="s">
        <v>295</v>
      </c>
      <c r="C5" s="387" t="s">
        <v>342</v>
      </c>
      <c r="D5" s="387" t="s">
        <v>297</v>
      </c>
      <c r="E5" s="387" t="s">
        <v>296</v>
      </c>
    </row>
    <row r="6" spans="1:5" x14ac:dyDescent="0.25">
      <c r="A6" s="273" t="s">
        <v>209</v>
      </c>
      <c r="B6" s="256" t="s">
        <v>2</v>
      </c>
      <c r="C6" s="256" t="s">
        <v>2</v>
      </c>
      <c r="D6" s="256" t="s">
        <v>2</v>
      </c>
      <c r="E6" s="256" t="s">
        <v>2</v>
      </c>
    </row>
    <row r="7" spans="1:5" x14ac:dyDescent="0.25">
      <c r="A7" s="278" t="s">
        <v>12</v>
      </c>
      <c r="B7" s="492">
        <v>42.976822589999998</v>
      </c>
      <c r="C7" s="492">
        <v>42.024999999999999</v>
      </c>
      <c r="D7" s="492">
        <v>42.024999999999999</v>
      </c>
      <c r="E7" s="492">
        <v>43.076000000000001</v>
      </c>
    </row>
    <row r="8" spans="1:5" x14ac:dyDescent="0.25">
      <c r="A8" s="278" t="s">
        <v>14</v>
      </c>
      <c r="B8" s="492">
        <v>62.133354789999999</v>
      </c>
      <c r="C8" s="492">
        <v>65.832999999999998</v>
      </c>
      <c r="D8" s="492">
        <v>65.832999999999998</v>
      </c>
      <c r="E8" s="492">
        <v>68.663019000000006</v>
      </c>
    </row>
    <row r="9" spans="1:5" x14ac:dyDescent="0.25">
      <c r="A9" s="278" t="s">
        <v>17</v>
      </c>
      <c r="B9" s="492">
        <v>19.240271539999998</v>
      </c>
      <c r="C9" s="492">
        <v>20.9635</v>
      </c>
      <c r="D9" s="492">
        <v>20.9635</v>
      </c>
      <c r="E9" s="492">
        <v>20.9635</v>
      </c>
    </row>
    <row r="10" spans="1:5" x14ac:dyDescent="0.25">
      <c r="A10" s="274" t="s">
        <v>237</v>
      </c>
      <c r="B10" s="494">
        <v>124.35044891999999</v>
      </c>
      <c r="C10" s="494">
        <v>128.82150000000001</v>
      </c>
      <c r="D10" s="494">
        <v>128.82150000000001</v>
      </c>
      <c r="E10" s="494">
        <v>132.70251900000002</v>
      </c>
    </row>
    <row r="11" spans="1:5" ht="10.35" customHeight="1" x14ac:dyDescent="0.25">
      <c r="A11" s="278" t="s">
        <v>2</v>
      </c>
      <c r="B11" s="502" t="s">
        <v>2</v>
      </c>
      <c r="C11" s="502" t="s">
        <v>2</v>
      </c>
      <c r="D11" s="502" t="s">
        <v>2</v>
      </c>
      <c r="E11" s="502" t="s">
        <v>2</v>
      </c>
    </row>
    <row r="12" spans="1:5" x14ac:dyDescent="0.25">
      <c r="A12" s="273" t="s">
        <v>238</v>
      </c>
      <c r="B12" s="492" t="s">
        <v>2</v>
      </c>
      <c r="C12" s="492" t="s">
        <v>2</v>
      </c>
      <c r="D12" s="492" t="s">
        <v>2</v>
      </c>
      <c r="E12" s="492" t="s">
        <v>2</v>
      </c>
    </row>
    <row r="13" spans="1:5" x14ac:dyDescent="0.25">
      <c r="A13" s="278" t="s">
        <v>239</v>
      </c>
      <c r="B13" s="492">
        <v>12.086928869999999</v>
      </c>
      <c r="C13" s="492">
        <v>9.4559999999999995</v>
      </c>
      <c r="D13" s="492">
        <v>9.4559999999999995</v>
      </c>
      <c r="E13" s="492">
        <v>9.6920000000000002</v>
      </c>
    </row>
    <row r="14" spans="1:5" x14ac:dyDescent="0.25">
      <c r="A14" s="278" t="s">
        <v>23</v>
      </c>
      <c r="B14" s="492">
        <v>31.581102179999998</v>
      </c>
      <c r="C14" s="492">
        <v>32.569000000000003</v>
      </c>
      <c r="D14" s="492">
        <v>32.569000000000003</v>
      </c>
      <c r="E14" s="492">
        <v>33.384</v>
      </c>
    </row>
    <row r="15" spans="1:5" x14ac:dyDescent="0.25">
      <c r="A15" s="278" t="s">
        <v>213</v>
      </c>
      <c r="B15" s="492">
        <v>81.929348930000003</v>
      </c>
      <c r="C15" s="492">
        <v>86.796499999999995</v>
      </c>
      <c r="D15" s="492">
        <v>86.796499999999995</v>
      </c>
      <c r="E15" s="492">
        <v>89.626519000000002</v>
      </c>
    </row>
    <row r="16" spans="1:5" x14ac:dyDescent="0.25">
      <c r="A16" s="274" t="s">
        <v>214</v>
      </c>
      <c r="B16" s="494">
        <v>125.59737998</v>
      </c>
      <c r="C16" s="494">
        <v>128.82150000000001</v>
      </c>
      <c r="D16" s="494">
        <v>128.82150000000001</v>
      </c>
      <c r="E16" s="494">
        <v>132.702519</v>
      </c>
    </row>
    <row r="17" spans="1:5" x14ac:dyDescent="0.25">
      <c r="A17" s="274" t="s">
        <v>215</v>
      </c>
      <c r="B17" s="494">
        <v>-1.2469310600000085</v>
      </c>
      <c r="C17" s="494">
        <v>0</v>
      </c>
      <c r="D17" s="494">
        <v>0</v>
      </c>
      <c r="E17" s="494">
        <v>0</v>
      </c>
    </row>
    <row r="18" spans="1:5" ht="15" customHeight="1" x14ac:dyDescent="0.25">
      <c r="A18" s="278" t="s">
        <v>31</v>
      </c>
      <c r="B18" s="492">
        <v>-1.1088784199999999</v>
      </c>
      <c r="C18" s="492">
        <v>0</v>
      </c>
      <c r="D18" s="492">
        <v>0</v>
      </c>
      <c r="E18" s="492">
        <v>0</v>
      </c>
    </row>
    <row r="19" spans="1:5" ht="15" customHeight="1" x14ac:dyDescent="0.25">
      <c r="A19" s="274" t="s">
        <v>33</v>
      </c>
      <c r="B19" s="494">
        <v>-1.1088784199999999</v>
      </c>
      <c r="C19" s="494">
        <v>0</v>
      </c>
      <c r="D19" s="494">
        <v>0</v>
      </c>
      <c r="E19" s="494">
        <v>0</v>
      </c>
    </row>
    <row r="20" spans="1:5" ht="15.75" thickBot="1" x14ac:dyDescent="0.3">
      <c r="A20" s="287" t="s">
        <v>34</v>
      </c>
      <c r="B20" s="498">
        <v>-2.3558094800000084</v>
      </c>
      <c r="C20" s="498">
        <v>0</v>
      </c>
      <c r="D20" s="498">
        <v>0</v>
      </c>
      <c r="E20" s="498">
        <v>0</v>
      </c>
    </row>
    <row r="21" spans="1:5" ht="15.75" thickBot="1" x14ac:dyDescent="0.3">
      <c r="A21" s="276" t="s">
        <v>41</v>
      </c>
      <c r="B21" s="495">
        <v>-2.3558094800000084</v>
      </c>
      <c r="C21" s="495">
        <v>0</v>
      </c>
      <c r="D21" s="495">
        <v>0</v>
      </c>
      <c r="E21" s="495">
        <v>0</v>
      </c>
    </row>
    <row r="22" spans="1:5" ht="16.5" customHeight="1" x14ac:dyDescent="0.25">
      <c r="A22" s="273" t="s">
        <v>2</v>
      </c>
      <c r="B22" s="496" t="s">
        <v>2</v>
      </c>
      <c r="C22" s="496" t="s">
        <v>2</v>
      </c>
      <c r="D22" s="496" t="s">
        <v>2</v>
      </c>
      <c r="E22" s="496" t="s">
        <v>2</v>
      </c>
    </row>
    <row r="23" spans="1:5" x14ac:dyDescent="0.25">
      <c r="A23" s="273" t="s">
        <v>219</v>
      </c>
      <c r="B23" s="492" t="s">
        <v>2</v>
      </c>
      <c r="C23" s="492" t="s">
        <v>2</v>
      </c>
      <c r="D23" s="492" t="s">
        <v>2</v>
      </c>
      <c r="E23" s="492" t="s">
        <v>2</v>
      </c>
    </row>
    <row r="24" spans="1:5" x14ac:dyDescent="0.25">
      <c r="A24" s="278" t="s">
        <v>75</v>
      </c>
      <c r="B24" s="492">
        <v>8.9187627999999997</v>
      </c>
      <c r="C24" s="492">
        <v>8.9187627999999997</v>
      </c>
      <c r="D24" s="492">
        <v>8.9187627999999997</v>
      </c>
      <c r="E24" s="492">
        <v>8.9187627999999997</v>
      </c>
    </row>
    <row r="25" spans="1:5" ht="15" customHeight="1" x14ac:dyDescent="0.25">
      <c r="A25" s="278" t="s">
        <v>76</v>
      </c>
      <c r="B25" s="492">
        <v>3.4950340899999999</v>
      </c>
      <c r="C25" s="492">
        <v>3.4950340899999999</v>
      </c>
      <c r="D25" s="492">
        <v>3.4950340899999999</v>
      </c>
      <c r="E25" s="492">
        <v>3.4950340899999999</v>
      </c>
    </row>
    <row r="26" spans="1:5" x14ac:dyDescent="0.25">
      <c r="A26" s="274" t="s">
        <v>220</v>
      </c>
      <c r="B26" s="494">
        <v>12.41379689</v>
      </c>
      <c r="C26" s="494">
        <v>12.41379689</v>
      </c>
      <c r="D26" s="494">
        <v>12.41379689</v>
      </c>
      <c r="E26" s="494">
        <v>12.41379689</v>
      </c>
    </row>
    <row r="27" spans="1:5" ht="11.25" customHeight="1" x14ac:dyDescent="0.25">
      <c r="A27" s="278" t="s">
        <v>2</v>
      </c>
      <c r="B27" s="502" t="s">
        <v>2</v>
      </c>
      <c r="C27" s="502" t="s">
        <v>2</v>
      </c>
      <c r="D27" s="502" t="s">
        <v>2</v>
      </c>
      <c r="E27" s="502" t="s">
        <v>2</v>
      </c>
    </row>
    <row r="28" spans="1:5" x14ac:dyDescent="0.25">
      <c r="A28" s="273" t="s">
        <v>221</v>
      </c>
      <c r="B28" s="492" t="s">
        <v>2</v>
      </c>
      <c r="C28" s="492" t="s">
        <v>2</v>
      </c>
      <c r="D28" s="492" t="s">
        <v>2</v>
      </c>
      <c r="E28" s="492" t="s">
        <v>2</v>
      </c>
    </row>
    <row r="29" spans="1:5" x14ac:dyDescent="0.25">
      <c r="A29" s="278" t="s">
        <v>90</v>
      </c>
      <c r="B29" s="492">
        <v>10.30721292</v>
      </c>
      <c r="C29" s="492">
        <v>10.30721292</v>
      </c>
      <c r="D29" s="492">
        <v>10.30721292</v>
      </c>
      <c r="E29" s="492">
        <v>10.30721292</v>
      </c>
    </row>
    <row r="30" spans="1:5" x14ac:dyDescent="0.25">
      <c r="A30" s="278" t="s">
        <v>92</v>
      </c>
      <c r="B30" s="492">
        <v>3.3</v>
      </c>
      <c r="C30" s="492">
        <v>3.3</v>
      </c>
      <c r="D30" s="492">
        <v>3.3</v>
      </c>
      <c r="E30" s="492">
        <v>3.3</v>
      </c>
    </row>
    <row r="31" spans="1:5" x14ac:dyDescent="0.25">
      <c r="A31" s="274" t="s">
        <v>222</v>
      </c>
      <c r="B31" s="494">
        <v>13.607212919999998</v>
      </c>
      <c r="C31" s="494">
        <v>13.607212919999998</v>
      </c>
      <c r="D31" s="494">
        <v>13.607212919999998</v>
      </c>
      <c r="E31" s="494">
        <v>13.607212919999998</v>
      </c>
    </row>
    <row r="32" spans="1:5" ht="15.75" thickBot="1" x14ac:dyDescent="0.3">
      <c r="A32" s="276" t="s">
        <v>94</v>
      </c>
      <c r="B32" s="498">
        <v>-1.1934160299999981</v>
      </c>
      <c r="C32" s="498">
        <v>-1.1934160299999981</v>
      </c>
      <c r="D32" s="498">
        <v>-1.1934160299999981</v>
      </c>
      <c r="E32" s="498">
        <v>-1.1934160299999981</v>
      </c>
    </row>
    <row r="33" spans="1:5" x14ac:dyDescent="0.25">
      <c r="A33" s="268" t="s">
        <v>357</v>
      </c>
      <c r="B33" s="37"/>
      <c r="C33" s="37"/>
      <c r="D33" s="37"/>
      <c r="E33" s="37"/>
    </row>
    <row r="34" spans="1:5" x14ac:dyDescent="0.25">
      <c r="A34" s="359"/>
      <c r="B34" s="359"/>
      <c r="C34" s="359"/>
      <c r="D34" s="359"/>
      <c r="E34" s="359"/>
    </row>
    <row r="35" spans="1:5" x14ac:dyDescent="0.25">
      <c r="A35" s="587" t="s">
        <v>354</v>
      </c>
      <c r="B35"/>
    </row>
    <row r="36" spans="1:5" x14ac:dyDescent="0.25">
      <c r="A36" s="587" t="s">
        <v>365</v>
      </c>
    </row>
  </sheetData>
  <mergeCells count="1">
    <mergeCell ref="A3:E3"/>
  </mergeCells>
  <pageMargins left="0.25" right="0.25" top="0.75" bottom="0.75" header="0.3" footer="0.3"/>
  <pageSetup paperSize="8" scale="61" fitToHeight="0" orientation="landscape" r:id="rId1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published="0" codeName="Sheet10">
    <tabColor rgb="FF92D050"/>
    <pageSetUpPr fitToPage="1"/>
  </sheetPr>
  <dimension ref="A1:S239"/>
  <sheetViews>
    <sheetView showGridLines="0" topLeftCell="A112" zoomScale="70" zoomScaleNormal="70" zoomScaleSheetLayoutView="25" zoomScalePageLayoutView="70" workbookViewId="0">
      <selection activeCell="A118" sqref="A118:XFD118"/>
    </sheetView>
  </sheetViews>
  <sheetFormatPr defaultColWidth="8.85546875" defaultRowHeight="15" outlineLevelRow="1" outlineLevelCol="1" x14ac:dyDescent="0.25"/>
  <cols>
    <col min="1" max="1" width="64.140625" style="54" customWidth="1" outlineLevel="1"/>
    <col min="2" max="2" width="60.42578125" bestFit="1" customWidth="1"/>
    <col min="3" max="3" width="18.42578125" bestFit="1" customWidth="1"/>
    <col min="4" max="4" width="10" bestFit="1" customWidth="1"/>
    <col min="5" max="5" width="10.28515625" bestFit="1" customWidth="1"/>
    <col min="6" max="6" width="10" bestFit="1" customWidth="1"/>
    <col min="7" max="7" width="10.140625" customWidth="1"/>
    <col min="8" max="8" width="9.140625" customWidth="1"/>
    <col min="9" max="9" width="9" customWidth="1"/>
    <col min="10" max="10" width="8.42578125" customWidth="1"/>
    <col min="11" max="11" width="10.7109375" customWidth="1"/>
    <col min="13" max="13" width="11.7109375" bestFit="1" customWidth="1"/>
    <col min="14" max="14" width="8.42578125" customWidth="1"/>
  </cols>
  <sheetData>
    <row r="1" spans="1:17" x14ac:dyDescent="0.25">
      <c r="A1" s="150" t="s">
        <v>255</v>
      </c>
      <c r="B1" s="3"/>
      <c r="C1" s="3"/>
      <c r="D1" s="3"/>
      <c r="E1" s="3"/>
      <c r="F1" s="3"/>
      <c r="G1" s="3"/>
    </row>
    <row r="2" spans="1:17" x14ac:dyDescent="0.25">
      <c r="A2" s="147" t="s">
        <v>191</v>
      </c>
      <c r="B2" s="1" t="s">
        <v>247</v>
      </c>
      <c r="C2" s="2"/>
      <c r="D2" s="2"/>
      <c r="E2" s="2"/>
      <c r="F2" s="2"/>
      <c r="G2" s="3"/>
      <c r="H2" s="4"/>
      <c r="I2" s="4"/>
      <c r="J2" s="4"/>
      <c r="K2" s="4"/>
      <c r="L2" s="5"/>
      <c r="M2" s="5"/>
      <c r="N2" s="6"/>
      <c r="O2" s="5"/>
    </row>
    <row r="3" spans="1:17" x14ac:dyDescent="0.25">
      <c r="A3" s="150" t="s">
        <v>253</v>
      </c>
      <c r="B3" s="1"/>
      <c r="C3" s="2"/>
      <c r="D3" s="2"/>
      <c r="E3" s="2"/>
      <c r="F3" s="2"/>
      <c r="G3" s="3"/>
      <c r="H3" s="4"/>
      <c r="I3" s="4"/>
      <c r="J3" s="4"/>
      <c r="K3" s="4"/>
      <c r="L3" s="5"/>
      <c r="M3" s="5"/>
      <c r="N3" s="6"/>
      <c r="O3" s="5"/>
    </row>
    <row r="4" spans="1:17" x14ac:dyDescent="0.25">
      <c r="A4" s="160" t="e">
        <f>VLOOKUP($A$2,#REF!,2,0)</f>
        <v>#REF!</v>
      </c>
      <c r="B4" s="2"/>
      <c r="C4" s="2"/>
      <c r="D4" s="2"/>
      <c r="E4" s="2"/>
      <c r="F4" s="2"/>
      <c r="G4" s="3"/>
      <c r="H4" s="4"/>
      <c r="I4" s="4"/>
      <c r="J4" s="4"/>
      <c r="K4" s="4"/>
      <c r="L4" s="4"/>
      <c r="M4" s="7" t="s">
        <v>104</v>
      </c>
      <c r="N4" s="8"/>
      <c r="O4" s="4"/>
    </row>
    <row r="5" spans="1:17" ht="14.45" customHeight="1" x14ac:dyDescent="0.25">
      <c r="B5" s="542" t="s">
        <v>105</v>
      </c>
      <c r="C5" s="542"/>
      <c r="D5" s="542"/>
      <c r="E5" s="542"/>
      <c r="F5" s="542"/>
      <c r="G5" s="3"/>
      <c r="H5" s="543" t="s">
        <v>106</v>
      </c>
      <c r="I5" s="543"/>
      <c r="J5" s="543"/>
      <c r="K5" s="543"/>
      <c r="L5" s="4"/>
      <c r="M5" s="7" t="s">
        <v>246</v>
      </c>
      <c r="N5" s="8"/>
      <c r="O5" s="9" t="s">
        <v>107</v>
      </c>
    </row>
    <row r="6" spans="1:17" x14ac:dyDescent="0.25">
      <c r="B6" s="545" t="s">
        <v>0</v>
      </c>
      <c r="C6" s="545"/>
      <c r="D6" s="545"/>
      <c r="E6" s="545"/>
      <c r="F6" s="545"/>
      <c r="G6" s="3"/>
      <c r="H6" s="544"/>
      <c r="I6" s="544"/>
      <c r="J6" s="544"/>
      <c r="K6" s="544"/>
      <c r="L6" s="4"/>
      <c r="M6" s="7"/>
      <c r="N6" s="10"/>
      <c r="O6" s="9" t="s">
        <v>1</v>
      </c>
    </row>
    <row r="7" spans="1:17" x14ac:dyDescent="0.25">
      <c r="B7" s="189" t="s">
        <v>2</v>
      </c>
      <c r="C7" s="196" t="s">
        <v>3</v>
      </c>
      <c r="D7" s="196" t="s">
        <v>4</v>
      </c>
      <c r="E7" s="196" t="s">
        <v>4</v>
      </c>
      <c r="F7" s="196" t="s">
        <v>5</v>
      </c>
      <c r="G7" s="3"/>
      <c r="H7" s="59" t="s">
        <v>3</v>
      </c>
      <c r="I7" s="59" t="s">
        <v>4</v>
      </c>
      <c r="J7" s="59" t="s">
        <v>4</v>
      </c>
      <c r="K7" s="59" t="s">
        <v>5</v>
      </c>
      <c r="L7" s="4"/>
      <c r="M7" s="86" t="s">
        <v>4</v>
      </c>
      <c r="N7" s="12"/>
      <c r="O7" s="88" t="s">
        <v>4</v>
      </c>
    </row>
    <row r="8" spans="1:17" x14ac:dyDescent="0.25">
      <c r="B8" s="173" t="s">
        <v>2</v>
      </c>
      <c r="C8" s="174" t="s">
        <v>6</v>
      </c>
      <c r="D8" s="174" t="s">
        <v>7</v>
      </c>
      <c r="E8" s="174" t="s">
        <v>8</v>
      </c>
      <c r="F8" s="174" t="s">
        <v>7</v>
      </c>
      <c r="G8" s="3"/>
      <c r="H8" s="146" t="s">
        <v>6</v>
      </c>
      <c r="I8" s="146" t="s">
        <v>7</v>
      </c>
      <c r="J8" s="146" t="s">
        <v>8</v>
      </c>
      <c r="K8" s="146" t="s">
        <v>7</v>
      </c>
      <c r="L8" s="4"/>
      <c r="M8" s="89" t="s">
        <v>7</v>
      </c>
      <c r="N8" s="15"/>
      <c r="O8" s="90" t="s">
        <v>7</v>
      </c>
    </row>
    <row r="9" spans="1:17" x14ac:dyDescent="0.25">
      <c r="B9" s="197" t="s">
        <v>9</v>
      </c>
      <c r="C9" s="198" t="s">
        <v>2</v>
      </c>
      <c r="D9" s="198" t="s">
        <v>2</v>
      </c>
      <c r="E9" s="198" t="s">
        <v>2</v>
      </c>
      <c r="F9" s="198" t="s">
        <v>2</v>
      </c>
      <c r="G9" s="3"/>
      <c r="H9" s="17"/>
      <c r="I9" s="17"/>
      <c r="J9" s="17"/>
      <c r="K9" s="17"/>
      <c r="L9" s="4"/>
      <c r="M9" s="18"/>
      <c r="N9" s="15"/>
      <c r="O9" s="19"/>
    </row>
    <row r="10" spans="1:17" ht="17.100000000000001" customHeight="1" x14ac:dyDescent="0.25">
      <c r="B10" s="197" t="s">
        <v>10</v>
      </c>
      <c r="C10" s="198" t="s">
        <v>2</v>
      </c>
      <c r="D10" s="198" t="s">
        <v>2</v>
      </c>
      <c r="E10" s="198" t="s">
        <v>2</v>
      </c>
      <c r="F10" s="198" t="s">
        <v>2</v>
      </c>
      <c r="G10" s="3"/>
      <c r="H10" s="17"/>
      <c r="I10" s="17"/>
      <c r="J10" s="17"/>
      <c r="K10" s="17"/>
      <c r="L10" s="4"/>
      <c r="M10" s="18"/>
      <c r="N10" s="15"/>
      <c r="O10" s="19"/>
    </row>
    <row r="11" spans="1:17" x14ac:dyDescent="0.25">
      <c r="A11" s="54" t="s">
        <v>44</v>
      </c>
      <c r="B11" s="177" t="s">
        <v>11</v>
      </c>
      <c r="C11" s="178" t="e">
        <f>-VLOOKUP($A11,#REF!,MATCH($A$2,#REF!,0),0)</f>
        <v>#REF!</v>
      </c>
      <c r="D11" s="178" t="e">
        <f>-VLOOKUP($A11,#REF!,MATCH($A$2,#REF!,0)+1,0)</f>
        <v>#REF!</v>
      </c>
      <c r="E11" s="178" t="e">
        <f>-VLOOKUP($A11,#REF!,MATCH($A$2,#REF!,0)+2,0)</f>
        <v>#REF!</v>
      </c>
      <c r="F11" s="178" t="e">
        <f>-VLOOKUP($A11,#REF!,MATCH($A$2,#REF!,0)+3,0)</f>
        <v>#REF!</v>
      </c>
      <c r="G11" s="3"/>
      <c r="H11" s="20"/>
      <c r="I11" s="20"/>
      <c r="J11" s="20"/>
      <c r="K11" s="20"/>
      <c r="L11" s="4"/>
      <c r="M11" s="21"/>
      <c r="N11" s="10"/>
      <c r="O11" s="22" t="e">
        <f>D11-M11</f>
        <v>#REF!</v>
      </c>
    </row>
    <row r="12" spans="1:17" x14ac:dyDescent="0.25">
      <c r="A12" s="54" t="s">
        <v>45</v>
      </c>
      <c r="B12" s="177" t="s">
        <v>12</v>
      </c>
      <c r="C12" s="178" t="e">
        <f>-VLOOKUP($A12,#REF!,MATCH($A$2,#REF!,0),0)</f>
        <v>#REF!</v>
      </c>
      <c r="D12" s="178" t="e">
        <f>-VLOOKUP($A12,#REF!,MATCH($A$2,#REF!,0)+1,0)</f>
        <v>#REF!</v>
      </c>
      <c r="E12" s="178" t="e">
        <f>-VLOOKUP($A12,#REF!,MATCH($A$2,#REF!,0)+2,0)</f>
        <v>#REF!</v>
      </c>
      <c r="F12" s="178" t="e">
        <f>-VLOOKUP($A12,#REF!,MATCH($A$2,#REF!,0)+3,0)</f>
        <v>#REF!</v>
      </c>
      <c r="G12" s="3"/>
      <c r="H12" s="20"/>
      <c r="I12" s="20"/>
      <c r="J12" s="20"/>
      <c r="K12" s="20"/>
      <c r="L12" s="4"/>
      <c r="M12" s="21"/>
      <c r="N12" s="10"/>
      <c r="O12" s="22" t="e">
        <f t="shared" ref="O12:O16" si="0">D12-M12</f>
        <v>#REF!</v>
      </c>
    </row>
    <row r="13" spans="1:17" x14ac:dyDescent="0.25">
      <c r="A13" s="54" t="s">
        <v>46</v>
      </c>
      <c r="B13" s="177" t="s">
        <v>13</v>
      </c>
      <c r="C13" s="178" t="e">
        <f>-VLOOKUP($A13,#REF!,MATCH($A$2,#REF!,0),0)</f>
        <v>#REF!</v>
      </c>
      <c r="D13" s="178" t="e">
        <f>-VLOOKUP($A13,#REF!,MATCH($A$2,#REF!,0)+1,0)</f>
        <v>#REF!</v>
      </c>
      <c r="E13" s="178" t="e">
        <f>-VLOOKUP($A13,#REF!,MATCH($A$2,#REF!,0)+2,0)</f>
        <v>#REF!</v>
      </c>
      <c r="F13" s="178" t="e">
        <f>-VLOOKUP($A13,#REF!,MATCH($A$2,#REF!,0)+3,0)</f>
        <v>#REF!</v>
      </c>
      <c r="G13" s="3"/>
      <c r="H13" s="20"/>
      <c r="I13" s="20"/>
      <c r="J13" s="20"/>
      <c r="K13" s="20"/>
      <c r="L13" s="4"/>
      <c r="M13" s="21"/>
      <c r="N13" s="10"/>
      <c r="O13" s="22" t="e">
        <f t="shared" si="0"/>
        <v>#REF!</v>
      </c>
    </row>
    <row r="14" spans="1:17" x14ac:dyDescent="0.25">
      <c r="A14" s="54" t="s">
        <v>47</v>
      </c>
      <c r="B14" s="177" t="s">
        <v>14</v>
      </c>
      <c r="C14" s="178" t="e">
        <f>-VLOOKUP($A14,#REF!,MATCH($A$2,#REF!,0),0)</f>
        <v>#REF!</v>
      </c>
      <c r="D14" s="178" t="e">
        <f>-VLOOKUP($A14,#REF!,MATCH($A$2,#REF!,0)+1,0)</f>
        <v>#REF!</v>
      </c>
      <c r="E14" s="178" t="e">
        <f>-VLOOKUP($A14,#REF!,MATCH($A$2,#REF!,0)+2,0)</f>
        <v>#REF!</v>
      </c>
      <c r="F14" s="178" t="e">
        <f>-VLOOKUP($A14,#REF!,MATCH($A$2,#REF!,0)+3,0)</f>
        <v>#REF!</v>
      </c>
      <c r="G14" s="3"/>
      <c r="H14" s="20"/>
      <c r="I14" s="20"/>
      <c r="J14" s="20"/>
      <c r="K14" s="20"/>
      <c r="L14" s="4"/>
      <c r="M14" s="21"/>
      <c r="N14" s="10"/>
      <c r="O14" s="22" t="e">
        <f t="shared" si="0"/>
        <v>#REF!</v>
      </c>
    </row>
    <row r="15" spans="1:17" x14ac:dyDescent="0.25">
      <c r="A15" s="54" t="s">
        <v>48</v>
      </c>
      <c r="B15" s="177" t="s">
        <v>15</v>
      </c>
      <c r="C15" s="178" t="e">
        <f>-VLOOKUP($A15,#REF!,MATCH($A$2,#REF!,0),0)</f>
        <v>#REF!</v>
      </c>
      <c r="D15" s="178" t="e">
        <f>-VLOOKUP($A15,#REF!,MATCH($A$2,#REF!,0)+1,0)</f>
        <v>#REF!</v>
      </c>
      <c r="E15" s="178" t="e">
        <f>-VLOOKUP($A15,#REF!,MATCH($A$2,#REF!,0)+2,0)</f>
        <v>#REF!</v>
      </c>
      <c r="F15" s="178" t="e">
        <f>-VLOOKUP($A15,#REF!,MATCH($A$2,#REF!,0)+3,0)</f>
        <v>#REF!</v>
      </c>
      <c r="G15" s="3"/>
      <c r="H15" s="20"/>
      <c r="I15" s="20"/>
      <c r="J15" s="20"/>
      <c r="K15" s="20"/>
      <c r="L15" s="4"/>
      <c r="M15" s="21"/>
      <c r="N15" s="10"/>
      <c r="O15" s="22" t="e">
        <f t="shared" si="0"/>
        <v>#REF!</v>
      </c>
    </row>
    <row r="16" spans="1:17" x14ac:dyDescent="0.25">
      <c r="A16" s="54" t="s">
        <v>49</v>
      </c>
      <c r="B16" s="177" t="s">
        <v>16</v>
      </c>
      <c r="C16" s="178" t="e">
        <f>-VLOOKUP($A16,#REF!,MATCH($A$2,#REF!,0),0)</f>
        <v>#REF!</v>
      </c>
      <c r="D16" s="178" t="e">
        <f>-VLOOKUP($A16,#REF!,MATCH($A$2,#REF!,0)+1,0)</f>
        <v>#REF!</v>
      </c>
      <c r="E16" s="178" t="e">
        <f>-VLOOKUP($A16,#REF!,MATCH($A$2,#REF!,0)+2,0)</f>
        <v>#REF!</v>
      </c>
      <c r="F16" s="178" t="e">
        <f>-VLOOKUP($A16,#REF!,MATCH($A$2,#REF!,0)+3,0)</f>
        <v>#REF!</v>
      </c>
      <c r="G16" s="3"/>
      <c r="H16" s="20"/>
      <c r="I16" s="20"/>
      <c r="J16" s="20"/>
      <c r="K16" s="20"/>
      <c r="L16" s="4"/>
      <c r="M16" s="21"/>
      <c r="N16" s="10"/>
      <c r="O16" s="22" t="e">
        <f t="shared" si="0"/>
        <v>#REF!</v>
      </c>
      <c r="Q16" s="148"/>
    </row>
    <row r="17" spans="1:15" x14ac:dyDescent="0.25">
      <c r="A17" s="54" t="s">
        <v>50</v>
      </c>
      <c r="B17" s="177" t="s">
        <v>17</v>
      </c>
      <c r="C17" s="178" t="e">
        <f>-VLOOKUP($A17,#REF!,MATCH($A$2,#REF!,0),0)</f>
        <v>#REF!</v>
      </c>
      <c r="D17" s="178" t="e">
        <f>-VLOOKUP($A17,#REF!,MATCH($A$2,#REF!,0)+1,0)</f>
        <v>#REF!</v>
      </c>
      <c r="E17" s="178" t="e">
        <f>-VLOOKUP($A17,#REF!,MATCH($A$2,#REF!,0)+2,0)</f>
        <v>#REF!</v>
      </c>
      <c r="F17" s="178" t="e">
        <f>-VLOOKUP($A17,#REF!,MATCH($A$2,#REF!,0)+3,0)</f>
        <v>#REF!</v>
      </c>
      <c r="G17" s="3"/>
      <c r="H17" s="23"/>
      <c r="I17" s="23"/>
      <c r="J17" s="23"/>
      <c r="K17" s="23"/>
      <c r="L17" s="4"/>
      <c r="M17" s="21"/>
      <c r="N17" s="10"/>
      <c r="O17" s="22" t="e">
        <f>D17-M17</f>
        <v>#REF!</v>
      </c>
    </row>
    <row r="18" spans="1:15" x14ac:dyDescent="0.25">
      <c r="A18" s="54" t="s">
        <v>51</v>
      </c>
      <c r="B18" s="191" t="s">
        <v>18</v>
      </c>
      <c r="C18" s="193" t="e">
        <f>SUM(C11:C17)</f>
        <v>#REF!</v>
      </c>
      <c r="D18" s="193" t="e">
        <f t="shared" ref="D18:F18" si="1">SUM(D11:D17)</f>
        <v>#REF!</v>
      </c>
      <c r="E18" s="193" t="e">
        <f t="shared" si="1"/>
        <v>#REF!</v>
      </c>
      <c r="F18" s="193" t="e">
        <f t="shared" si="1"/>
        <v>#REF!</v>
      </c>
      <c r="G18" s="3"/>
      <c r="H18" s="154" t="e">
        <f>-VLOOKUP($A18,#REF!,MATCH($A$2,#REF!,0),0)-C18</f>
        <v>#REF!</v>
      </c>
      <c r="I18" s="154" t="e">
        <f>-VLOOKUP($A18,#REF!,MATCH($A$2,#REF!,0)+1,0)-D18</f>
        <v>#REF!</v>
      </c>
      <c r="J18" s="154" t="e">
        <f>-VLOOKUP($A18,#REF!,MATCH($A$2,#REF!,0)+2,0)-E18</f>
        <v>#REF!</v>
      </c>
      <c r="K18" s="154" t="e">
        <f>-VLOOKUP($A18,#REF!,MATCH($A$2,#REF!,0)+3,0)-F18</f>
        <v>#REF!</v>
      </c>
      <c r="L18" s="4"/>
      <c r="M18" s="25"/>
      <c r="N18" s="26"/>
      <c r="O18" s="149" t="e">
        <f>D18-M18</f>
        <v>#REF!</v>
      </c>
    </row>
    <row r="19" spans="1:15" x14ac:dyDescent="0.25">
      <c r="B19" s="175" t="s">
        <v>19</v>
      </c>
      <c r="C19" s="178" t="s">
        <v>2</v>
      </c>
      <c r="D19" s="178" t="s">
        <v>2</v>
      </c>
      <c r="E19" s="178" t="s">
        <v>2</v>
      </c>
      <c r="F19" s="178" t="s">
        <v>2</v>
      </c>
      <c r="G19" s="3"/>
      <c r="H19" s="155"/>
      <c r="I19" s="155"/>
      <c r="J19" s="155"/>
      <c r="K19" s="155"/>
      <c r="L19" s="29"/>
      <c r="M19" s="30"/>
      <c r="N19" s="10"/>
      <c r="O19" s="22"/>
    </row>
    <row r="20" spans="1:15" x14ac:dyDescent="0.25">
      <c r="A20" s="54" t="s">
        <v>52</v>
      </c>
      <c r="B20" s="177" t="s">
        <v>20</v>
      </c>
      <c r="C20" s="178" t="e">
        <f>VLOOKUP($A20,#REF!,MATCH($A$2,#REF!,0),0)</f>
        <v>#REF!</v>
      </c>
      <c r="D20" s="178" t="e">
        <f>VLOOKUP($A20,#REF!,MATCH($A$2,#REF!,0)+1,0)</f>
        <v>#REF!</v>
      </c>
      <c r="E20" s="178" t="e">
        <f>VLOOKUP($A20,#REF!,MATCH($A$2,#REF!,0)+2,0)</f>
        <v>#REF!</v>
      </c>
      <c r="F20" s="178" t="e">
        <f>VLOOKUP($A20,#REF!,MATCH($A$2,#REF!,0)+3,0)</f>
        <v>#REF!</v>
      </c>
      <c r="G20" s="3"/>
      <c r="H20" s="155"/>
      <c r="I20" s="155"/>
      <c r="J20" s="155"/>
      <c r="K20" s="155"/>
      <c r="L20" s="4"/>
      <c r="M20" s="21"/>
      <c r="N20" s="10"/>
      <c r="O20" s="22" t="e">
        <f t="shared" ref="O20:O41" si="2">D20-M20</f>
        <v>#REF!</v>
      </c>
    </row>
    <row r="21" spans="1:15" x14ac:dyDescent="0.25">
      <c r="A21" s="54" t="s">
        <v>161</v>
      </c>
      <c r="B21" s="177" t="s">
        <v>21</v>
      </c>
      <c r="C21" s="178" t="e">
        <f>VLOOKUP($A21,#REF!,MATCH($A$2,#REF!,0),0)</f>
        <v>#REF!</v>
      </c>
      <c r="D21" s="178" t="e">
        <f>VLOOKUP($A21,#REF!,MATCH($A$2,#REF!,0)+1,0)</f>
        <v>#REF!</v>
      </c>
      <c r="E21" s="178" t="e">
        <f>VLOOKUP($A21,#REF!,MATCH($A$2,#REF!,0)+2,0)</f>
        <v>#REF!</v>
      </c>
      <c r="F21" s="178" t="e">
        <f>VLOOKUP($A21,#REF!,MATCH($A$2,#REF!,0)+3,0)</f>
        <v>#REF!</v>
      </c>
      <c r="G21" s="3"/>
      <c r="H21" s="155"/>
      <c r="I21" s="155"/>
      <c r="J21" s="155"/>
      <c r="K21" s="155"/>
      <c r="L21" s="4"/>
      <c r="M21" s="21"/>
      <c r="N21" s="10"/>
      <c r="O21" s="22" t="e">
        <f t="shared" si="2"/>
        <v>#REF!</v>
      </c>
    </row>
    <row r="22" spans="1:15" x14ac:dyDescent="0.25">
      <c r="A22" s="54" t="s">
        <v>162</v>
      </c>
      <c r="B22" s="177" t="s">
        <v>22</v>
      </c>
      <c r="C22" s="178" t="e">
        <f>VLOOKUP($A22,#REF!,MATCH($A$2,#REF!,0),0)</f>
        <v>#REF!</v>
      </c>
      <c r="D22" s="178" t="e">
        <f>VLOOKUP($A22,#REF!,MATCH($A$2,#REF!,0)+1,0)</f>
        <v>#REF!</v>
      </c>
      <c r="E22" s="178" t="e">
        <f>VLOOKUP($A22,#REF!,MATCH($A$2,#REF!,0)+2,0)</f>
        <v>#REF!</v>
      </c>
      <c r="F22" s="178" t="e">
        <f>VLOOKUP($A22,#REF!,MATCH($A$2,#REF!,0)+3,0)</f>
        <v>#REF!</v>
      </c>
      <c r="G22" s="3"/>
      <c r="H22" s="155"/>
      <c r="I22" s="155"/>
      <c r="J22" s="155"/>
      <c r="K22" s="155"/>
      <c r="L22" s="4"/>
      <c r="M22" s="21"/>
      <c r="N22" s="10"/>
      <c r="O22" s="22" t="e">
        <f t="shared" si="2"/>
        <v>#REF!</v>
      </c>
    </row>
    <row r="23" spans="1:15" x14ac:dyDescent="0.25">
      <c r="A23" s="54" t="s">
        <v>53</v>
      </c>
      <c r="B23" s="177" t="s">
        <v>23</v>
      </c>
      <c r="C23" s="178" t="e">
        <f>VLOOKUP($A23,#REF!,MATCH($A$2,#REF!,0),0)</f>
        <v>#REF!</v>
      </c>
      <c r="D23" s="178" t="e">
        <f>VLOOKUP($A23,#REF!,MATCH($A$2,#REF!,0)+1,0)</f>
        <v>#REF!</v>
      </c>
      <c r="E23" s="178" t="e">
        <f>VLOOKUP($A23,#REF!,MATCH($A$2,#REF!,0)+2,0)</f>
        <v>#REF!</v>
      </c>
      <c r="F23" s="178" t="e">
        <f>VLOOKUP($A23,#REF!,MATCH($A$2,#REF!,0)+3,0)</f>
        <v>#REF!</v>
      </c>
      <c r="G23" s="3"/>
      <c r="H23" s="155"/>
      <c r="I23" s="155"/>
      <c r="J23" s="155"/>
      <c r="K23" s="155"/>
      <c r="L23" s="4"/>
      <c r="M23" s="21"/>
      <c r="N23" s="10"/>
      <c r="O23" s="22" t="e">
        <f t="shared" si="2"/>
        <v>#REF!</v>
      </c>
    </row>
    <row r="24" spans="1:15" x14ac:dyDescent="0.25">
      <c r="A24" s="54" t="s">
        <v>54</v>
      </c>
      <c r="B24" s="177" t="s">
        <v>24</v>
      </c>
      <c r="C24" s="178" t="e">
        <f>VLOOKUP($A24,#REF!,MATCH($A$2,#REF!,0),0)</f>
        <v>#REF!</v>
      </c>
      <c r="D24" s="178" t="e">
        <f>VLOOKUP($A24,#REF!,MATCH($A$2,#REF!,0)+1,0)</f>
        <v>#REF!</v>
      </c>
      <c r="E24" s="178" t="e">
        <f>VLOOKUP($A24,#REF!,MATCH($A$2,#REF!,0)+2,0)</f>
        <v>#REF!</v>
      </c>
      <c r="F24" s="178" t="e">
        <f>VLOOKUP($A24,#REF!,MATCH($A$2,#REF!,0)+3,0)</f>
        <v>#REF!</v>
      </c>
      <c r="G24" s="3"/>
      <c r="H24" s="155"/>
      <c r="I24" s="155"/>
      <c r="J24" s="155"/>
      <c r="K24" s="155"/>
      <c r="L24" s="4"/>
      <c r="M24" s="21"/>
      <c r="N24" s="10"/>
      <c r="O24" s="22" t="e">
        <f t="shared" si="2"/>
        <v>#REF!</v>
      </c>
    </row>
    <row r="25" spans="1:15" x14ac:dyDescent="0.25">
      <c r="A25" s="54" t="s">
        <v>55</v>
      </c>
      <c r="B25" s="177" t="s">
        <v>25</v>
      </c>
      <c r="C25" s="178" t="e">
        <f>VLOOKUP($A25,#REF!,MATCH($A$2,#REF!,0),0)</f>
        <v>#REF!</v>
      </c>
      <c r="D25" s="178" t="e">
        <f>VLOOKUP($A25,#REF!,MATCH($A$2,#REF!,0)+1,0)</f>
        <v>#REF!</v>
      </c>
      <c r="E25" s="178" t="e">
        <f>VLOOKUP($A25,#REF!,MATCH($A$2,#REF!,0)+2,0)</f>
        <v>#REF!</v>
      </c>
      <c r="F25" s="178" t="e">
        <f>VLOOKUP($A25,#REF!,MATCH($A$2,#REF!,0)+3,0)</f>
        <v>#REF!</v>
      </c>
      <c r="G25" s="3"/>
      <c r="H25" s="155"/>
      <c r="I25" s="155"/>
      <c r="J25" s="155"/>
      <c r="K25" s="155"/>
      <c r="L25" s="4"/>
      <c r="M25" s="21"/>
      <c r="N25" s="10"/>
      <c r="O25" s="22" t="e">
        <f t="shared" si="2"/>
        <v>#REF!</v>
      </c>
    </row>
    <row r="26" spans="1:15" x14ac:dyDescent="0.25">
      <c r="A26" s="54" t="s">
        <v>56</v>
      </c>
      <c r="B26" s="180" t="s">
        <v>26</v>
      </c>
      <c r="C26" s="181" t="e">
        <f>SUM(C20:C25)</f>
        <v>#REF!</v>
      </c>
      <c r="D26" s="181" t="e">
        <f t="shared" ref="D26:F26" si="3">SUM(D20:D25)</f>
        <v>#REF!</v>
      </c>
      <c r="E26" s="181" t="e">
        <f t="shared" si="3"/>
        <v>#REF!</v>
      </c>
      <c r="F26" s="181" t="e">
        <f t="shared" si="3"/>
        <v>#REF!</v>
      </c>
      <c r="G26" s="3"/>
      <c r="H26" s="154" t="e">
        <f>VLOOKUP($A26,#REF!,MATCH($A$2,#REF!,0),0)-C26</f>
        <v>#REF!</v>
      </c>
      <c r="I26" s="154" t="e">
        <f>VLOOKUP($A26,#REF!,MATCH($A$2,#REF!,0)+1,0)-D26</f>
        <v>#REF!</v>
      </c>
      <c r="J26" s="154" t="e">
        <f>VLOOKUP($A26,#REF!,MATCH($A$2,#REF!,0)+2,0)-E26</f>
        <v>#REF!</v>
      </c>
      <c r="K26" s="154" t="e">
        <f>VLOOKUP($A26,#REF!,MATCH($A$2,#REF!,0)+3,0)-F26</f>
        <v>#REF!</v>
      </c>
      <c r="L26" s="4"/>
      <c r="M26" s="31"/>
      <c r="N26" s="10"/>
      <c r="O26" s="97" t="e">
        <f t="shared" si="2"/>
        <v>#REF!</v>
      </c>
    </row>
    <row r="27" spans="1:15" ht="15.75" thickBot="1" x14ac:dyDescent="0.3">
      <c r="A27" s="54" t="s">
        <v>57</v>
      </c>
      <c r="B27" s="187" t="s">
        <v>27</v>
      </c>
      <c r="C27" s="188" t="e">
        <f>C18-C26</f>
        <v>#REF!</v>
      </c>
      <c r="D27" s="188" t="e">
        <f t="shared" ref="D27:F27" si="4">D18-D26</f>
        <v>#REF!</v>
      </c>
      <c r="E27" s="188" t="e">
        <f t="shared" si="4"/>
        <v>#REF!</v>
      </c>
      <c r="F27" s="188" t="e">
        <f t="shared" si="4"/>
        <v>#REF!</v>
      </c>
      <c r="G27" s="3"/>
      <c r="H27" s="156" t="e">
        <f>-VLOOKUP($A27,#REF!,MATCH($A$2,#REF!,0),0)-C27</f>
        <v>#REF!</v>
      </c>
      <c r="I27" s="156" t="e">
        <f>-VLOOKUP($A27,#REF!,MATCH($A$2,#REF!,0)+1,0)-D27</f>
        <v>#REF!</v>
      </c>
      <c r="J27" s="156" t="e">
        <f>-VLOOKUP($A27,#REF!,MATCH($A$2,#REF!,0)+2,0)-E27</f>
        <v>#REF!</v>
      </c>
      <c r="K27" s="156" t="e">
        <f>-VLOOKUP($A27,#REF!,MATCH($A$2,#REF!,0)+3,0)-F27</f>
        <v>#REF!</v>
      </c>
      <c r="L27" s="4"/>
      <c r="M27" s="35"/>
      <c r="N27" s="26"/>
      <c r="O27" s="128" t="e">
        <f t="shared" si="2"/>
        <v>#REF!</v>
      </c>
    </row>
    <row r="28" spans="1:15" x14ac:dyDescent="0.25">
      <c r="B28" s="175" t="s">
        <v>28</v>
      </c>
      <c r="C28" s="199" t="s">
        <v>2</v>
      </c>
      <c r="D28" s="199" t="s">
        <v>2</v>
      </c>
      <c r="E28" s="199" t="s">
        <v>2</v>
      </c>
      <c r="F28" s="199" t="s">
        <v>2</v>
      </c>
      <c r="G28" s="3"/>
      <c r="H28" s="157"/>
      <c r="I28" s="157"/>
      <c r="J28" s="157"/>
      <c r="K28" s="157"/>
      <c r="L28" s="4"/>
      <c r="M28" s="39"/>
      <c r="N28" s="26"/>
      <c r="O28" s="22"/>
    </row>
    <row r="29" spans="1:15" x14ac:dyDescent="0.25">
      <c r="A29" s="54" t="s">
        <v>58</v>
      </c>
      <c r="B29" s="179" t="s">
        <v>29</v>
      </c>
      <c r="C29" s="178" t="e">
        <f>-VLOOKUP($A29,#REF!,MATCH($A$2,#REF!,0),0)</f>
        <v>#REF!</v>
      </c>
      <c r="D29" s="178" t="e">
        <f>-VLOOKUP($A29,#REF!,MATCH($A$2,#REF!,0)+1,0)</f>
        <v>#REF!</v>
      </c>
      <c r="E29" s="178" t="e">
        <f>-VLOOKUP($A29,#REF!,MATCH($A$2,#REF!,0)+2,0)</f>
        <v>#REF!</v>
      </c>
      <c r="F29" s="178" t="e">
        <f>-VLOOKUP($A29,#REF!,MATCH($A$2,#REF!,0)+3,0)</f>
        <v>#REF!</v>
      </c>
      <c r="G29" s="3"/>
      <c r="H29" s="157"/>
      <c r="I29" s="157"/>
      <c r="J29" s="157"/>
      <c r="K29" s="157"/>
      <c r="L29" s="40"/>
      <c r="M29" s="21"/>
      <c r="N29" s="26"/>
      <c r="O29" s="22" t="e">
        <f t="shared" si="2"/>
        <v>#REF!</v>
      </c>
    </row>
    <row r="30" spans="1:15" ht="25.5" x14ac:dyDescent="0.25">
      <c r="A30" s="54" t="s">
        <v>59</v>
      </c>
      <c r="B30" s="125" t="s">
        <v>30</v>
      </c>
      <c r="C30" s="178" t="e">
        <f>-VLOOKUP($A30,#REF!,MATCH($A$2,#REF!,0),0)</f>
        <v>#REF!</v>
      </c>
      <c r="D30" s="178" t="e">
        <f>-VLOOKUP($A30,#REF!,MATCH($A$2,#REF!,0)+1,0)</f>
        <v>#REF!</v>
      </c>
      <c r="E30" s="178" t="e">
        <f>-VLOOKUP($A30,#REF!,MATCH($A$2,#REF!,0)+2,0)</f>
        <v>#REF!</v>
      </c>
      <c r="F30" s="178" t="e">
        <f>-VLOOKUP($A30,#REF!,MATCH($A$2,#REF!,0)+3,0)</f>
        <v>#REF!</v>
      </c>
      <c r="G30" s="3"/>
      <c r="H30" s="157"/>
      <c r="I30" s="157"/>
      <c r="J30" s="157"/>
      <c r="K30" s="157"/>
      <c r="L30" s="40"/>
      <c r="M30" s="21"/>
      <c r="N30" s="26"/>
      <c r="O30" s="22" t="e">
        <f t="shared" si="2"/>
        <v>#REF!</v>
      </c>
    </row>
    <row r="31" spans="1:15" x14ac:dyDescent="0.25">
      <c r="A31" s="54" t="s">
        <v>60</v>
      </c>
      <c r="B31" s="179" t="s">
        <v>31</v>
      </c>
      <c r="C31" s="178" t="e">
        <f>-VLOOKUP($A31,#REF!,MATCH($A$2,#REF!,0),0)</f>
        <v>#REF!</v>
      </c>
      <c r="D31" s="178" t="e">
        <f>-VLOOKUP($A31,#REF!,MATCH($A$2,#REF!,0)+1,0)</f>
        <v>#REF!</v>
      </c>
      <c r="E31" s="178" t="e">
        <f>-VLOOKUP($A31,#REF!,MATCH($A$2,#REF!,0)+2,0)</f>
        <v>#REF!</v>
      </c>
      <c r="F31" s="178" t="e">
        <f>-VLOOKUP($A31,#REF!,MATCH($A$2,#REF!,0)+3,0)</f>
        <v>#REF!</v>
      </c>
      <c r="G31" s="3"/>
      <c r="H31" s="157"/>
      <c r="I31" s="157"/>
      <c r="J31" s="157"/>
      <c r="K31" s="157"/>
      <c r="L31" s="40"/>
      <c r="M31" s="21"/>
      <c r="N31" s="26"/>
      <c r="O31" s="22" t="e">
        <f t="shared" si="2"/>
        <v>#REF!</v>
      </c>
    </row>
    <row r="32" spans="1:15" x14ac:dyDescent="0.25">
      <c r="A32" s="54" t="s">
        <v>61</v>
      </c>
      <c r="B32" s="194" t="s">
        <v>32</v>
      </c>
      <c r="C32" s="178" t="e">
        <f>-VLOOKUP($A32,#REF!,MATCH($A$2,#REF!,0),0)</f>
        <v>#REF!</v>
      </c>
      <c r="D32" s="178" t="e">
        <f>-VLOOKUP($A32,#REF!,MATCH($A$2,#REF!,0)+1,0)</f>
        <v>#REF!</v>
      </c>
      <c r="E32" s="178" t="e">
        <f>-VLOOKUP($A32,#REF!,MATCH($A$2,#REF!,0)+2,0)</f>
        <v>#REF!</v>
      </c>
      <c r="F32" s="178" t="e">
        <f>-VLOOKUP($A32,#REF!,MATCH($A$2,#REF!,0)+3,0)</f>
        <v>#REF!</v>
      </c>
      <c r="G32" s="3"/>
      <c r="H32" s="157"/>
      <c r="I32" s="157"/>
      <c r="J32" s="157"/>
      <c r="K32" s="157"/>
      <c r="L32" s="40"/>
      <c r="M32" s="21"/>
      <c r="N32" s="26"/>
      <c r="O32" s="22" t="e">
        <f t="shared" si="2"/>
        <v>#REF!</v>
      </c>
    </row>
    <row r="33" spans="1:15" x14ac:dyDescent="0.25">
      <c r="A33" s="54" t="s">
        <v>62</v>
      </c>
      <c r="B33" s="180" t="s">
        <v>33</v>
      </c>
      <c r="C33" s="181" t="e">
        <f>SUM(C29:C32)</f>
        <v>#REF!</v>
      </c>
      <c r="D33" s="181" t="e">
        <f t="shared" ref="D33:F33" si="5">SUM(D29:D32)</f>
        <v>#REF!</v>
      </c>
      <c r="E33" s="181" t="e">
        <f t="shared" si="5"/>
        <v>#REF!</v>
      </c>
      <c r="F33" s="181" t="e">
        <f t="shared" si="5"/>
        <v>#REF!</v>
      </c>
      <c r="G33" s="3"/>
      <c r="H33" s="154" t="e">
        <f>-VLOOKUP($A33,#REF!,MATCH($A$2,#REF!,0),0)-C33</f>
        <v>#REF!</v>
      </c>
      <c r="I33" s="154" t="e">
        <f>-VLOOKUP($A33,#REF!,MATCH($A$2,#REF!,0)+1,0)-D33</f>
        <v>#REF!</v>
      </c>
      <c r="J33" s="154" t="e">
        <f>-VLOOKUP($A33,#REF!,MATCH($A$2,#REF!,0)+2,0)-E33</f>
        <v>#REF!</v>
      </c>
      <c r="K33" s="154" t="e">
        <f>-VLOOKUP($A33,#REF!,MATCH($A$2,#REF!,0)+3,0)-F33</f>
        <v>#REF!</v>
      </c>
      <c r="L33" s="40"/>
      <c r="M33" s="31"/>
      <c r="N33" s="26"/>
      <c r="O33" s="97" t="e">
        <f t="shared" si="2"/>
        <v>#REF!</v>
      </c>
    </row>
    <row r="34" spans="1:15" x14ac:dyDescent="0.25">
      <c r="A34" s="54" t="s">
        <v>63</v>
      </c>
      <c r="B34" s="180" t="s">
        <v>34</v>
      </c>
      <c r="C34" s="181" t="e">
        <f>C27+C33</f>
        <v>#REF!</v>
      </c>
      <c r="D34" s="181" t="e">
        <f t="shared" ref="D34:F34" si="6">D27+D33</f>
        <v>#REF!</v>
      </c>
      <c r="E34" s="181" t="e">
        <f t="shared" si="6"/>
        <v>#REF!</v>
      </c>
      <c r="F34" s="181" t="e">
        <f t="shared" si="6"/>
        <v>#REF!</v>
      </c>
      <c r="G34" s="3"/>
      <c r="H34" s="159" t="e">
        <f>-VLOOKUP($A34,#REF!,MATCH($A$2,#REF!,0),0)-C34</f>
        <v>#REF!</v>
      </c>
      <c r="I34" s="159" t="e">
        <f>-VLOOKUP($A34,#REF!,MATCH($A$2,#REF!,0)+1,0)-D34</f>
        <v>#REF!</v>
      </c>
      <c r="J34" s="159" t="e">
        <f>-VLOOKUP($A34,#REF!,MATCH($A$2,#REF!,0)+2,0)-E34</f>
        <v>#REF!</v>
      </c>
      <c r="K34" s="159" t="e">
        <f>-VLOOKUP($A34,#REF!,MATCH($A$2,#REF!,0)+3,0)-F34</f>
        <v>#REF!</v>
      </c>
      <c r="L34" s="40"/>
      <c r="M34" s="31"/>
      <c r="N34" s="26"/>
      <c r="O34" s="97" t="e">
        <f t="shared" si="2"/>
        <v>#REF!</v>
      </c>
    </row>
    <row r="35" spans="1:15" x14ac:dyDescent="0.25">
      <c r="B35" s="185" t="s">
        <v>35</v>
      </c>
      <c r="C35" s="182" t="s">
        <v>2</v>
      </c>
      <c r="D35" s="182" t="s">
        <v>2</v>
      </c>
      <c r="E35" s="182" t="s">
        <v>2</v>
      </c>
      <c r="F35" s="182" t="s">
        <v>2</v>
      </c>
      <c r="G35" s="3"/>
      <c r="H35" s="157"/>
      <c r="I35" s="157"/>
      <c r="J35" s="157"/>
      <c r="K35" s="157"/>
      <c r="L35" s="40"/>
      <c r="M35" s="42"/>
      <c r="N35" s="26"/>
      <c r="O35" s="22"/>
    </row>
    <row r="36" spans="1:15" ht="25.5" x14ac:dyDescent="0.25">
      <c r="A36" s="54" t="s">
        <v>64</v>
      </c>
      <c r="B36" s="125" t="s">
        <v>36</v>
      </c>
      <c r="C36" s="178" t="e">
        <f>-VLOOKUP($A36,#REF!,MATCH($A$2,#REF!,0),0)</f>
        <v>#REF!</v>
      </c>
      <c r="D36" s="178" t="e">
        <f>-VLOOKUP($A36,#REF!,MATCH($A$2,#REF!,0)+1,0)</f>
        <v>#REF!</v>
      </c>
      <c r="E36" s="178" t="e">
        <f>-VLOOKUP($A36,#REF!,MATCH($A$2,#REF!,0)+2,0)</f>
        <v>#REF!</v>
      </c>
      <c r="F36" s="178" t="e">
        <f>-VLOOKUP($A36,#REF!,MATCH($A$2,#REF!,0)+3,0)</f>
        <v>#REF!</v>
      </c>
      <c r="G36" s="3"/>
      <c r="H36" s="157"/>
      <c r="I36" s="157"/>
      <c r="J36" s="157"/>
      <c r="K36" s="157"/>
      <c r="L36" s="40"/>
      <c r="M36" s="21"/>
      <c r="N36" s="26"/>
      <c r="O36" s="22" t="e">
        <f t="shared" si="2"/>
        <v>#REF!</v>
      </c>
    </row>
    <row r="37" spans="1:15" x14ac:dyDescent="0.25">
      <c r="A37" s="54" t="s">
        <v>65</v>
      </c>
      <c r="B37" s="125" t="s">
        <v>37</v>
      </c>
      <c r="C37" s="178" t="e">
        <f>-VLOOKUP($A37,#REF!,MATCH($A$2,#REF!,0),0)</f>
        <v>#REF!</v>
      </c>
      <c r="D37" s="178" t="e">
        <f>-VLOOKUP($A37,#REF!,MATCH($A$2,#REF!,0)+1,0)</f>
        <v>#REF!</v>
      </c>
      <c r="E37" s="178" t="e">
        <f>-VLOOKUP($A37,#REF!,MATCH($A$2,#REF!,0)+2,0)</f>
        <v>#REF!</v>
      </c>
      <c r="F37" s="178" t="e">
        <f>-VLOOKUP($A37,#REF!,MATCH($A$2,#REF!,0)+3,0)</f>
        <v>#REF!</v>
      </c>
      <c r="G37" s="3"/>
      <c r="H37" s="157"/>
      <c r="I37" s="157"/>
      <c r="J37" s="157"/>
      <c r="K37" s="157"/>
      <c r="L37" s="40"/>
      <c r="M37" s="21"/>
      <c r="N37" s="26"/>
      <c r="O37" s="22" t="e">
        <f t="shared" si="2"/>
        <v>#REF!</v>
      </c>
    </row>
    <row r="38" spans="1:15" x14ac:dyDescent="0.25">
      <c r="A38" s="54" t="s">
        <v>66</v>
      </c>
      <c r="B38" s="125" t="s">
        <v>38</v>
      </c>
      <c r="C38" s="178" t="e">
        <f>-VLOOKUP($A38,#REF!,MATCH($A$2,#REF!,0),0)</f>
        <v>#REF!</v>
      </c>
      <c r="D38" s="178" t="e">
        <f>-VLOOKUP($A38,#REF!,MATCH($A$2,#REF!,0)+1,0)</f>
        <v>#REF!</v>
      </c>
      <c r="E38" s="178" t="e">
        <f>-VLOOKUP($A38,#REF!,MATCH($A$2,#REF!,0)+2,0)</f>
        <v>#REF!</v>
      </c>
      <c r="F38" s="178" t="e">
        <f>-VLOOKUP($A38,#REF!,MATCH($A$2,#REF!,0)+3,0)</f>
        <v>#REF!</v>
      </c>
      <c r="G38" s="3"/>
      <c r="H38" s="157"/>
      <c r="I38" s="157"/>
      <c r="J38" s="157"/>
      <c r="K38" s="157"/>
      <c r="L38" s="40"/>
      <c r="M38" s="21"/>
      <c r="N38" s="26"/>
      <c r="O38" s="22" t="e">
        <f t="shared" si="2"/>
        <v>#REF!</v>
      </c>
    </row>
    <row r="39" spans="1:15" x14ac:dyDescent="0.25">
      <c r="A39" s="54" t="s">
        <v>67</v>
      </c>
      <c r="B39" s="125" t="s">
        <v>39</v>
      </c>
      <c r="C39" s="178" t="e">
        <f>-VLOOKUP($A39,#REF!,MATCH($A$2,#REF!,0),0)</f>
        <v>#REF!</v>
      </c>
      <c r="D39" s="178" t="e">
        <f>-VLOOKUP($A39,#REF!,MATCH($A$2,#REF!,0)+1,0)</f>
        <v>#REF!</v>
      </c>
      <c r="E39" s="178" t="e">
        <f>-VLOOKUP($A39,#REF!,MATCH($A$2,#REF!,0)+2,0)</f>
        <v>#REF!</v>
      </c>
      <c r="F39" s="178" t="e">
        <f>-VLOOKUP($A39,#REF!,MATCH($A$2,#REF!,0)+3,0)</f>
        <v>#REF!</v>
      </c>
      <c r="G39" s="3"/>
      <c r="H39" s="158"/>
      <c r="I39" s="158"/>
      <c r="J39" s="158"/>
      <c r="K39" s="158"/>
      <c r="L39" s="40"/>
      <c r="M39" s="44"/>
      <c r="N39" s="26"/>
      <c r="O39" s="22" t="e">
        <f t="shared" si="2"/>
        <v>#REF!</v>
      </c>
    </row>
    <row r="40" spans="1:15" x14ac:dyDescent="0.25">
      <c r="A40" s="54" t="s">
        <v>68</v>
      </c>
      <c r="B40" s="186" t="s">
        <v>40</v>
      </c>
      <c r="C40" s="181" t="e">
        <f>SUM(C36:C39)</f>
        <v>#REF!</v>
      </c>
      <c r="D40" s="181" t="e">
        <f t="shared" ref="D40:F40" si="7">SUM(D36:D39)</f>
        <v>#REF!</v>
      </c>
      <c r="E40" s="181" t="e">
        <f t="shared" si="7"/>
        <v>#REF!</v>
      </c>
      <c r="F40" s="181" t="e">
        <f t="shared" si="7"/>
        <v>#REF!</v>
      </c>
      <c r="G40" s="3"/>
      <c r="H40" s="154" t="e">
        <f>-VLOOKUP($A40,#REF!,MATCH($A$2,#REF!,0),0)-C40</f>
        <v>#REF!</v>
      </c>
      <c r="I40" s="154" t="e">
        <f>-VLOOKUP($A40,#REF!,MATCH($A$2,#REF!,0)+1,0)-D40</f>
        <v>#REF!</v>
      </c>
      <c r="J40" s="154" t="e">
        <f>-VLOOKUP($A40,#REF!,MATCH($A$2,#REF!,0)+2,0)-E40</f>
        <v>#REF!</v>
      </c>
      <c r="K40" s="154" t="e">
        <f>-VLOOKUP($A40,#REF!,MATCH($A$2,#REF!,0)+3,0)-F40</f>
        <v>#REF!</v>
      </c>
      <c r="L40" s="40"/>
      <c r="M40" s="45"/>
      <c r="N40" s="26"/>
      <c r="O40" s="97" t="e">
        <f t="shared" si="2"/>
        <v>#REF!</v>
      </c>
    </row>
    <row r="41" spans="1:15" ht="15.75" thickBot="1" x14ac:dyDescent="0.3">
      <c r="A41" s="54" t="s">
        <v>69</v>
      </c>
      <c r="B41" s="46" t="s">
        <v>41</v>
      </c>
      <c r="C41" s="34" t="e">
        <f>C34+C40</f>
        <v>#REF!</v>
      </c>
      <c r="D41" s="34" t="e">
        <f t="shared" ref="D41:F41" si="8">D34+D40</f>
        <v>#REF!</v>
      </c>
      <c r="E41" s="34" t="e">
        <f t="shared" si="8"/>
        <v>#REF!</v>
      </c>
      <c r="F41" s="34" t="e">
        <f t="shared" si="8"/>
        <v>#REF!</v>
      </c>
      <c r="G41" s="3"/>
      <c r="H41" s="156" t="e">
        <f>-VLOOKUP($A41,#REF!,MATCH($A$2,#REF!,0),0)-C41</f>
        <v>#REF!</v>
      </c>
      <c r="I41" s="156" t="e">
        <f>-VLOOKUP($A41,#REF!,MATCH($A$2,#REF!,0)+1,0)-D41</f>
        <v>#REF!</v>
      </c>
      <c r="J41" s="156" t="e">
        <f>-VLOOKUP($A41,#REF!,MATCH($A$2,#REF!,0)+2,0)-E41</f>
        <v>#REF!</v>
      </c>
      <c r="K41" s="156" t="e">
        <f>-VLOOKUP($A41,#REF!,MATCH($A$2,#REF!,0)+3,0)-F41</f>
        <v>#REF!</v>
      </c>
      <c r="L41" s="40"/>
      <c r="M41" s="35"/>
      <c r="N41" s="26"/>
      <c r="O41" s="128" t="e">
        <f t="shared" si="2"/>
        <v>#REF!</v>
      </c>
    </row>
    <row r="42" spans="1:15" x14ac:dyDescent="0.25">
      <c r="B42" s="28"/>
      <c r="C42" s="41"/>
      <c r="D42" s="41"/>
      <c r="E42" s="41"/>
      <c r="F42" s="41"/>
      <c r="G42" s="3"/>
      <c r="H42" s="47"/>
      <c r="I42" s="47"/>
      <c r="J42" s="47"/>
      <c r="K42" s="47"/>
      <c r="L42" s="40"/>
      <c r="M42" s="48"/>
      <c r="N42" s="26"/>
      <c r="O42" s="48"/>
    </row>
    <row r="43" spans="1:15" x14ac:dyDescent="0.25">
      <c r="B43" s="28"/>
      <c r="C43" s="41"/>
      <c r="D43" s="41"/>
      <c r="E43" s="41"/>
      <c r="F43" s="41"/>
      <c r="G43" s="3"/>
      <c r="H43" s="47"/>
      <c r="I43" s="47"/>
      <c r="J43" s="47"/>
      <c r="K43" s="47"/>
      <c r="L43" s="40"/>
      <c r="M43" s="48"/>
      <c r="N43" s="26"/>
      <c r="O43" s="48"/>
    </row>
    <row r="44" spans="1:15" x14ac:dyDescent="0.25">
      <c r="B44" s="3"/>
      <c r="C44" s="3"/>
      <c r="D44" s="3"/>
      <c r="E44" s="3"/>
      <c r="F44" s="3"/>
      <c r="G44" s="3"/>
    </row>
    <row r="45" spans="1:15" x14ac:dyDescent="0.25">
      <c r="B45" s="546" t="s">
        <v>42</v>
      </c>
      <c r="C45" s="546"/>
      <c r="D45" s="546"/>
      <c r="E45" s="546"/>
      <c r="F45" s="546"/>
      <c r="G45" s="49"/>
    </row>
    <row r="46" spans="1:15" x14ac:dyDescent="0.25">
      <c r="B46" s="216" t="s">
        <v>43</v>
      </c>
      <c r="C46" s="51"/>
      <c r="D46" s="51"/>
      <c r="E46" s="51"/>
      <c r="F46" s="51"/>
    </row>
    <row r="50" spans="1:19" x14ac:dyDescent="0.25">
      <c r="B50" s="3"/>
      <c r="C50" s="3"/>
      <c r="D50" s="3"/>
      <c r="E50" s="3"/>
      <c r="F50" s="3"/>
      <c r="G50" s="3"/>
      <c r="Q50" s="49"/>
      <c r="R50" s="49"/>
      <c r="S50" s="49"/>
    </row>
    <row r="51" spans="1:19" x14ac:dyDescent="0.25">
      <c r="B51" s="1" t="s">
        <v>248</v>
      </c>
      <c r="C51" s="2"/>
      <c r="D51" s="55"/>
      <c r="E51" s="2"/>
      <c r="F51" s="2"/>
      <c r="G51" s="3"/>
      <c r="Q51" s="49"/>
      <c r="R51" s="49"/>
      <c r="S51" s="49"/>
    </row>
    <row r="52" spans="1:19" x14ac:dyDescent="0.25">
      <c r="B52" s="2"/>
      <c r="C52" s="2"/>
      <c r="D52" s="2"/>
      <c r="E52" s="2"/>
      <c r="F52" s="2"/>
      <c r="G52" s="3"/>
      <c r="Q52" s="49"/>
      <c r="R52" s="49"/>
      <c r="S52" s="49"/>
    </row>
    <row r="53" spans="1:19" x14ac:dyDescent="0.25">
      <c r="B53" s="542" t="s">
        <v>105</v>
      </c>
      <c r="C53" s="542"/>
      <c r="D53" s="542"/>
      <c r="E53" s="542"/>
      <c r="F53" s="542"/>
      <c r="G53" s="3"/>
      <c r="Q53" s="49"/>
      <c r="R53" s="49"/>
      <c r="S53" s="49"/>
    </row>
    <row r="54" spans="1:19" x14ac:dyDescent="0.25">
      <c r="B54" s="545" t="s">
        <v>0</v>
      </c>
      <c r="C54" s="545"/>
      <c r="D54" s="545"/>
      <c r="E54" s="545"/>
      <c r="F54" s="545"/>
      <c r="G54" s="3"/>
      <c r="H54" s="38" t="s">
        <v>106</v>
      </c>
      <c r="I54" s="56"/>
      <c r="J54" s="56"/>
      <c r="K54" s="56"/>
      <c r="L54" s="4"/>
      <c r="M54" s="57" t="s">
        <v>70</v>
      </c>
      <c r="N54" s="57"/>
      <c r="O54" s="57"/>
      <c r="P54" s="4"/>
      <c r="Q54" s="265"/>
      <c r="R54" s="263"/>
      <c r="S54" s="262"/>
    </row>
    <row r="55" spans="1:19" x14ac:dyDescent="0.25">
      <c r="B55" s="200" t="s">
        <v>2</v>
      </c>
      <c r="C55" s="189" t="s">
        <v>2</v>
      </c>
      <c r="D55" s="201" t="s">
        <v>2</v>
      </c>
      <c r="E55" s="201" t="s">
        <v>204</v>
      </c>
      <c r="F55" s="202" t="s">
        <v>2</v>
      </c>
      <c r="G55" s="3"/>
      <c r="H55" s="59"/>
      <c r="I55" s="60" t="s">
        <v>72</v>
      </c>
      <c r="J55" s="61"/>
      <c r="K55" s="61"/>
      <c r="L55" s="4"/>
      <c r="M55" s="62"/>
      <c r="N55" s="141"/>
      <c r="O55" s="141"/>
      <c r="P55" s="4"/>
      <c r="Q55" s="266"/>
      <c r="R55" s="263"/>
      <c r="S55" s="217"/>
    </row>
    <row r="56" spans="1:19" x14ac:dyDescent="0.25">
      <c r="B56" s="203" t="s">
        <v>2</v>
      </c>
      <c r="C56" s="204">
        <v>2013</v>
      </c>
      <c r="D56" s="204">
        <v>2014</v>
      </c>
      <c r="E56" s="204">
        <v>2014</v>
      </c>
      <c r="F56" s="205">
        <v>2015</v>
      </c>
      <c r="G56" s="3"/>
      <c r="H56" s="64">
        <v>2013</v>
      </c>
      <c r="I56" s="64">
        <v>2014</v>
      </c>
      <c r="J56" s="64">
        <v>2014</v>
      </c>
      <c r="K56" s="64">
        <v>2015</v>
      </c>
      <c r="L56" s="4"/>
      <c r="M56" s="142" t="s">
        <v>4</v>
      </c>
      <c r="N56" s="142" t="s">
        <v>4</v>
      </c>
      <c r="O56" s="142" t="s">
        <v>5</v>
      </c>
      <c r="P56" s="4"/>
      <c r="Q56" s="267"/>
      <c r="R56" s="263"/>
      <c r="S56" s="217"/>
    </row>
    <row r="57" spans="1:19" x14ac:dyDescent="0.25">
      <c r="B57" s="206" t="s">
        <v>2</v>
      </c>
      <c r="C57" s="174" t="s">
        <v>6</v>
      </c>
      <c r="D57" s="174" t="s">
        <v>7</v>
      </c>
      <c r="E57" s="174" t="s">
        <v>8</v>
      </c>
      <c r="F57" s="207" t="s">
        <v>7</v>
      </c>
      <c r="G57" s="3"/>
      <c r="H57" s="65" t="s">
        <v>6</v>
      </c>
      <c r="I57" s="65" t="s">
        <v>7</v>
      </c>
      <c r="J57" s="65" t="s">
        <v>8</v>
      </c>
      <c r="K57" s="65" t="s">
        <v>7</v>
      </c>
      <c r="L57" s="4"/>
      <c r="M57" s="90" t="s">
        <v>7</v>
      </c>
      <c r="N57" s="90" t="s">
        <v>8</v>
      </c>
      <c r="O57" s="90" t="s">
        <v>7</v>
      </c>
      <c r="P57" s="4"/>
      <c r="Q57" s="266"/>
      <c r="R57" s="263"/>
      <c r="S57" s="217"/>
    </row>
    <row r="58" spans="1:19" x14ac:dyDescent="0.25">
      <c r="B58" s="197" t="s">
        <v>73</v>
      </c>
      <c r="C58" s="176" t="s">
        <v>2</v>
      </c>
      <c r="D58" s="176" t="s">
        <v>2</v>
      </c>
      <c r="E58" s="176" t="s">
        <v>2</v>
      </c>
      <c r="F58" s="176" t="s">
        <v>2</v>
      </c>
      <c r="G58" s="3"/>
      <c r="H58" s="23"/>
      <c r="I58" s="23"/>
      <c r="J58" s="23"/>
      <c r="K58" s="23"/>
      <c r="L58" s="4"/>
      <c r="M58" s="66"/>
      <c r="N58" s="67"/>
      <c r="O58" s="67"/>
      <c r="P58" s="4"/>
      <c r="Q58" s="264"/>
      <c r="R58" s="263"/>
      <c r="S58" s="217"/>
    </row>
    <row r="59" spans="1:19" x14ac:dyDescent="0.25">
      <c r="B59" s="197" t="s">
        <v>74</v>
      </c>
      <c r="C59" s="208" t="s">
        <v>2</v>
      </c>
      <c r="D59" s="208" t="s">
        <v>2</v>
      </c>
      <c r="E59" s="208" t="s">
        <v>2</v>
      </c>
      <c r="F59" s="208" t="s">
        <v>2</v>
      </c>
      <c r="G59" s="3"/>
      <c r="H59" s="23"/>
      <c r="I59" s="23"/>
      <c r="J59" s="23"/>
      <c r="K59" s="23"/>
      <c r="L59" s="4"/>
      <c r="M59" s="66"/>
      <c r="N59" s="67"/>
      <c r="O59" s="67"/>
      <c r="P59" s="4"/>
      <c r="Q59" s="264"/>
      <c r="R59" s="263"/>
      <c r="S59" s="217"/>
    </row>
    <row r="60" spans="1:19" x14ac:dyDescent="0.25">
      <c r="A60" s="54" t="s">
        <v>101</v>
      </c>
      <c r="B60" s="177" t="s">
        <v>75</v>
      </c>
      <c r="C60" s="178" t="e">
        <f>VLOOKUP($A60,#REF!,MATCH( $A$2,#REF!,0),0)</f>
        <v>#REF!</v>
      </c>
      <c r="D60" s="178" t="e">
        <f>VLOOKUP($A60,#REF!,MATCH( $A$2,#REF!,0)+1,0)</f>
        <v>#REF!</v>
      </c>
      <c r="E60" s="178" t="e">
        <f>VLOOKUP($A60,#REF!,MATCH( $A$2,#REF!,0)+2,0)</f>
        <v>#REF!</v>
      </c>
      <c r="F60" s="178" t="e">
        <f>VLOOKUP($A60,#REF!,MATCH( $A$2,#REF!,0)+3,0)</f>
        <v>#REF!</v>
      </c>
      <c r="G60" s="3"/>
      <c r="H60" s="68"/>
      <c r="I60" s="68"/>
      <c r="J60" s="68"/>
      <c r="K60" s="68"/>
      <c r="L60" s="4"/>
      <c r="M60" s="66"/>
      <c r="N60" s="67"/>
      <c r="O60" s="67"/>
      <c r="P60" s="4"/>
      <c r="Q60" s="264"/>
      <c r="R60" s="263"/>
      <c r="S60" s="217"/>
    </row>
    <row r="61" spans="1:19" x14ac:dyDescent="0.25">
      <c r="A61" s="54" t="s">
        <v>102</v>
      </c>
      <c r="B61" s="177" t="s">
        <v>76</v>
      </c>
      <c r="C61" s="178" t="e">
        <f>VLOOKUP($A61,#REF!,MATCH( $A$2,#REF!,0),0)</f>
        <v>#REF!</v>
      </c>
      <c r="D61" s="178" t="e">
        <f>VLOOKUP($A61,#REF!,MATCH( $A$2,#REF!,0)+1,0)</f>
        <v>#REF!</v>
      </c>
      <c r="E61" s="178" t="e">
        <f>VLOOKUP($A61,#REF!,MATCH( $A$2,#REF!,0)+2,0)</f>
        <v>#REF!</v>
      </c>
      <c r="F61" s="178" t="e">
        <f>VLOOKUP($A61,#REF!,MATCH( $A$2,#REF!,0)+3,0)</f>
        <v>#REF!</v>
      </c>
      <c r="G61" s="3"/>
      <c r="H61" s="68"/>
      <c r="I61" s="68"/>
      <c r="J61" s="68"/>
      <c r="K61" s="68"/>
      <c r="L61" s="4"/>
      <c r="M61" s="66"/>
      <c r="N61" s="67"/>
      <c r="O61" s="69"/>
      <c r="P61" s="4"/>
      <c r="Q61" s="264"/>
      <c r="R61" s="263"/>
      <c r="S61" s="217"/>
    </row>
    <row r="62" spans="1:19" x14ac:dyDescent="0.25">
      <c r="A62" s="54" t="s">
        <v>103</v>
      </c>
      <c r="B62" s="177" t="s">
        <v>77</v>
      </c>
      <c r="C62" s="178" t="e">
        <f>VLOOKUP($A62,#REF!,MATCH( $A$2,#REF!,0),0)</f>
        <v>#REF!</v>
      </c>
      <c r="D62" s="178" t="e">
        <f>VLOOKUP($A62,#REF!,MATCH( $A$2,#REF!,0)+1,0)</f>
        <v>#REF!</v>
      </c>
      <c r="E62" s="178" t="e">
        <f>VLOOKUP($A62,#REF!,MATCH( $A$2,#REF!,0)+2,0)</f>
        <v>#REF!</v>
      </c>
      <c r="F62" s="178" t="e">
        <f>VLOOKUP($A62,#REF!,MATCH( $A$2,#REF!,0)+3,0)</f>
        <v>#REF!</v>
      </c>
      <c r="G62" s="3"/>
      <c r="H62" s="68"/>
      <c r="I62" s="68"/>
      <c r="J62" s="68"/>
      <c r="K62" s="68"/>
      <c r="L62" s="4"/>
      <c r="M62" s="66"/>
      <c r="N62" s="67"/>
      <c r="O62" s="67"/>
      <c r="P62" s="4"/>
      <c r="Q62" s="264"/>
      <c r="R62" s="263"/>
      <c r="S62" s="217"/>
    </row>
    <row r="63" spans="1:19" x14ac:dyDescent="0.25">
      <c r="A63" s="54" t="s">
        <v>193</v>
      </c>
      <c r="B63" s="177" t="s">
        <v>78</v>
      </c>
      <c r="C63" s="178" t="e">
        <f>VLOOKUP($A63,#REF!,MATCH( $A$2,#REF!,0),0)</f>
        <v>#REF!</v>
      </c>
      <c r="D63" s="178" t="e">
        <f>VLOOKUP($A63,#REF!,MATCH( $A$2,#REF!,0)+1,0)</f>
        <v>#REF!</v>
      </c>
      <c r="E63" s="178" t="e">
        <f>VLOOKUP($A63,#REF!,MATCH( $A$2,#REF!,0)+2,0)</f>
        <v>#REF!</v>
      </c>
      <c r="F63" s="178" t="e">
        <f>VLOOKUP($A63,#REF!,MATCH( $A$2,#REF!,0)+3,0)</f>
        <v>#REF!</v>
      </c>
      <c r="G63" s="3"/>
      <c r="H63" s="68"/>
      <c r="I63" s="68"/>
      <c r="J63" s="68"/>
      <c r="K63" s="68"/>
      <c r="L63" s="4"/>
      <c r="M63" s="66"/>
      <c r="N63" s="67"/>
      <c r="O63" s="67"/>
      <c r="P63" s="4"/>
      <c r="Q63" s="264"/>
      <c r="R63" s="263"/>
      <c r="S63" s="217"/>
    </row>
    <row r="64" spans="1:19" x14ac:dyDescent="0.25">
      <c r="A64" s="54" t="s">
        <v>108</v>
      </c>
      <c r="B64" s="180" t="s">
        <v>79</v>
      </c>
      <c r="C64" s="181" t="e">
        <f>SUM(C60:C63)</f>
        <v>#REF!</v>
      </c>
      <c r="D64" s="181" t="e">
        <f t="shared" ref="D64:F64" si="9">SUM(D60:D63)</f>
        <v>#REF!</v>
      </c>
      <c r="E64" s="181" t="e">
        <f t="shared" si="9"/>
        <v>#REF!</v>
      </c>
      <c r="F64" s="181" t="e">
        <f t="shared" si="9"/>
        <v>#REF!</v>
      </c>
      <c r="G64" s="3"/>
      <c r="H64" s="135" t="e">
        <f>VLOOKUP($A64,#REF!,MATCH( $A$2,#REF!,0),0)-C64</f>
        <v>#REF!</v>
      </c>
      <c r="I64" s="135" t="e">
        <f>VLOOKUP($A64,#REF!,MATCH( $A$2,#REF!,0)+1,0)-D64</f>
        <v>#REF!</v>
      </c>
      <c r="J64" s="135" t="e">
        <f>VLOOKUP($A64,#REF!,MATCH( $A$2,#REF!,0)+2,0)-E64</f>
        <v>#REF!</v>
      </c>
      <c r="K64" s="135" t="e">
        <f>VLOOKUP($A64,#REF!,MATCH( $A$2,#REF!,0)+3,0)-F64</f>
        <v>#REF!</v>
      </c>
      <c r="L64" s="4"/>
      <c r="M64" s="70"/>
      <c r="N64" s="70"/>
      <c r="O64" s="70"/>
      <c r="P64" s="4"/>
      <c r="Q64" s="264"/>
      <c r="R64" s="263"/>
      <c r="S64" s="217"/>
    </row>
    <row r="65" spans="1:19" x14ac:dyDescent="0.25">
      <c r="B65" s="197" t="s">
        <v>80</v>
      </c>
      <c r="C65" s="178" t="s">
        <v>2</v>
      </c>
      <c r="D65" s="178" t="s">
        <v>2</v>
      </c>
      <c r="E65" s="178" t="s">
        <v>2</v>
      </c>
      <c r="F65" s="178" t="s">
        <v>2</v>
      </c>
      <c r="G65" s="3"/>
      <c r="H65" s="68"/>
      <c r="I65" s="68"/>
      <c r="J65" s="68"/>
      <c r="K65" s="68"/>
      <c r="L65" s="4"/>
      <c r="M65" s="66"/>
      <c r="N65" s="67"/>
      <c r="O65" s="69"/>
      <c r="P65" s="4"/>
      <c r="Q65" s="264"/>
      <c r="R65" s="263"/>
      <c r="S65" s="217"/>
    </row>
    <row r="66" spans="1:19" x14ac:dyDescent="0.25">
      <c r="A66" s="54" t="s">
        <v>109</v>
      </c>
      <c r="B66" s="177" t="s">
        <v>81</v>
      </c>
      <c r="C66" s="178" t="e">
        <f>VLOOKUP($A66,#REF!,MATCH( $A$2,#REF!,0),0)</f>
        <v>#REF!</v>
      </c>
      <c r="D66" s="178" t="e">
        <f>VLOOKUP($A66,#REF!,MATCH( $A$2,#REF!,0)+1,0)</f>
        <v>#REF!</v>
      </c>
      <c r="E66" s="178" t="e">
        <f>VLOOKUP($A66,#REF!,MATCH( $A$2,#REF!,0)+2,0)</f>
        <v>#REF!</v>
      </c>
      <c r="F66" s="178" t="e">
        <f>VLOOKUP($A66,#REF!,MATCH( $A$2,#REF!,0)+3,0)</f>
        <v>#REF!</v>
      </c>
      <c r="G66" s="3"/>
      <c r="H66" s="68"/>
      <c r="I66" s="68"/>
      <c r="J66" s="68"/>
      <c r="K66" s="68"/>
      <c r="L66" s="4"/>
      <c r="M66" s="66"/>
      <c r="N66" s="67"/>
      <c r="O66" s="67"/>
      <c r="P66" s="4"/>
      <c r="Q66" s="264"/>
      <c r="R66" s="263"/>
      <c r="S66" s="217"/>
    </row>
    <row r="67" spans="1:19" ht="15" customHeight="1" x14ac:dyDescent="0.25">
      <c r="A67" s="54" t="s">
        <v>110</v>
      </c>
      <c r="B67" s="71" t="s">
        <v>82</v>
      </c>
      <c r="C67" s="178" t="e">
        <f>VLOOKUP($A67,#REF!,MATCH( $A$2,#REF!,0),0)</f>
        <v>#REF!</v>
      </c>
      <c r="D67" s="178" t="e">
        <f>VLOOKUP($A67,#REF!,MATCH( $A$2,#REF!,0)+1,0)</f>
        <v>#REF!</v>
      </c>
      <c r="E67" s="178" t="e">
        <f>VLOOKUP($A67,#REF!,MATCH( $A$2,#REF!,0)+2,0)</f>
        <v>#REF!</v>
      </c>
      <c r="F67" s="178" t="e">
        <f>VLOOKUP($A67,#REF!,MATCH( $A$2,#REF!,0)+3,0)</f>
        <v>#REF!</v>
      </c>
      <c r="G67" s="3"/>
      <c r="H67" s="68"/>
      <c r="I67" s="68"/>
      <c r="J67" s="68"/>
      <c r="K67" s="68"/>
      <c r="L67" s="4"/>
      <c r="M67" s="72"/>
      <c r="N67" s="72"/>
      <c r="O67" s="72"/>
      <c r="P67" s="4"/>
      <c r="Q67" s="264"/>
      <c r="R67" s="263"/>
      <c r="S67" s="217"/>
    </row>
    <row r="68" spans="1:19" x14ac:dyDescent="0.25">
      <c r="A68" s="54" t="s">
        <v>111</v>
      </c>
      <c r="B68" s="177" t="s">
        <v>83</v>
      </c>
      <c r="C68" s="178" t="e">
        <f>VLOOKUP($A68,#REF!,MATCH( $A$2,#REF!,0),0)</f>
        <v>#REF!</v>
      </c>
      <c r="D68" s="178" t="e">
        <f>VLOOKUP($A68,#REF!,MATCH( $A$2,#REF!,0)+1,0)</f>
        <v>#REF!</v>
      </c>
      <c r="E68" s="178" t="e">
        <f>VLOOKUP($A68,#REF!,MATCH( $A$2,#REF!,0)+2,0)</f>
        <v>#REF!</v>
      </c>
      <c r="F68" s="178" t="e">
        <f>VLOOKUP($A68,#REF!,MATCH( $A$2,#REF!,0)+3,0)</f>
        <v>#REF!</v>
      </c>
      <c r="G68" s="3"/>
      <c r="H68" s="68"/>
      <c r="I68" s="68"/>
      <c r="J68" s="68"/>
      <c r="K68" s="68"/>
      <c r="L68" s="4"/>
      <c r="M68" s="72"/>
      <c r="N68" s="72"/>
      <c r="O68" s="72"/>
      <c r="P68" s="4"/>
      <c r="Q68" s="264"/>
      <c r="R68" s="263"/>
      <c r="S68" s="217"/>
    </row>
    <row r="69" spans="1:19" x14ac:dyDescent="0.25">
      <c r="A69" s="54" t="s">
        <v>112</v>
      </c>
      <c r="B69" s="177" t="s">
        <v>84</v>
      </c>
      <c r="C69" s="178" t="e">
        <f>VLOOKUP($A69,#REF!,MATCH( $A$2,#REF!,0),0)</f>
        <v>#REF!</v>
      </c>
      <c r="D69" s="178" t="e">
        <f>VLOOKUP($A69,#REF!,MATCH( $A$2,#REF!,0)+1,0)</f>
        <v>#REF!</v>
      </c>
      <c r="E69" s="178" t="e">
        <f>VLOOKUP($A69,#REF!,MATCH( $A$2,#REF!,0)+2,0)</f>
        <v>#REF!</v>
      </c>
      <c r="F69" s="178" t="e">
        <f>VLOOKUP($A69,#REF!,MATCH( $A$2,#REF!,0)+3,0)</f>
        <v>#REF!</v>
      </c>
      <c r="G69" s="3"/>
      <c r="H69" s="68"/>
      <c r="I69" s="68"/>
      <c r="J69" s="68"/>
      <c r="K69" s="68"/>
      <c r="L69" s="40"/>
      <c r="M69" s="72"/>
      <c r="N69" s="72"/>
      <c r="O69" s="72"/>
      <c r="P69" s="40"/>
      <c r="Q69" s="264"/>
      <c r="R69" s="263"/>
      <c r="S69" s="217"/>
    </row>
    <row r="70" spans="1:19" x14ac:dyDescent="0.25">
      <c r="A70" s="54" t="s">
        <v>113</v>
      </c>
      <c r="B70" s="177" t="s">
        <v>85</v>
      </c>
      <c r="C70" s="178" t="e">
        <f>VLOOKUP($A70,#REF!,MATCH( $A$2,#REF!,0),0)</f>
        <v>#REF!</v>
      </c>
      <c r="D70" s="178" t="e">
        <f>VLOOKUP($A70,#REF!,MATCH( $A$2,#REF!,0)+1,0)</f>
        <v>#REF!</v>
      </c>
      <c r="E70" s="178" t="e">
        <f>VLOOKUP($A70,#REF!,MATCH( $A$2,#REF!,0)+2,0)</f>
        <v>#REF!</v>
      </c>
      <c r="F70" s="178" t="e">
        <f>VLOOKUP($A70,#REF!,MATCH( $A$2,#REF!,0)+3,0)</f>
        <v>#REF!</v>
      </c>
      <c r="G70" s="3"/>
      <c r="H70" s="68"/>
      <c r="I70" s="68"/>
      <c r="J70" s="68"/>
      <c r="K70" s="68"/>
      <c r="L70" s="4"/>
      <c r="M70" s="72"/>
      <c r="N70" s="72"/>
      <c r="O70" s="72"/>
      <c r="P70" s="4"/>
      <c r="Q70" s="264"/>
      <c r="R70" s="263"/>
      <c r="S70" s="217"/>
    </row>
    <row r="71" spans="1:19" x14ac:dyDescent="0.25">
      <c r="A71" s="54" t="s">
        <v>114</v>
      </c>
      <c r="B71" s="177" t="s">
        <v>86</v>
      </c>
      <c r="C71" s="178" t="e">
        <f>VLOOKUP($A71,#REF!,MATCH( $A$2,#REF!,0),0)</f>
        <v>#REF!</v>
      </c>
      <c r="D71" s="178" t="e">
        <f>VLOOKUP($A71,#REF!,MATCH( $A$2,#REF!,0)+1,0)</f>
        <v>#REF!</v>
      </c>
      <c r="E71" s="178" t="e">
        <f>VLOOKUP($A71,#REF!,MATCH( $A$2,#REF!,0)+2,0)</f>
        <v>#REF!</v>
      </c>
      <c r="F71" s="178" t="e">
        <f>VLOOKUP($A71,#REF!,MATCH( $A$2,#REF!,0)+3,0)</f>
        <v>#REF!</v>
      </c>
      <c r="G71" s="3"/>
      <c r="H71" s="68"/>
      <c r="I71" s="68"/>
      <c r="J71" s="68"/>
      <c r="K71" s="68"/>
      <c r="L71" s="4"/>
      <c r="M71" s="72"/>
      <c r="N71" s="72"/>
      <c r="O71" s="72"/>
      <c r="P71" s="4"/>
      <c r="Q71" s="264"/>
      <c r="R71" s="263"/>
      <c r="S71" s="217"/>
    </row>
    <row r="72" spans="1:19" x14ac:dyDescent="0.25">
      <c r="A72" s="54" t="s">
        <v>115</v>
      </c>
      <c r="B72" s="177" t="s">
        <v>39</v>
      </c>
      <c r="C72" s="178" t="e">
        <f>VLOOKUP($A72,#REF!,MATCH( $A$2,#REF!,0),0)</f>
        <v>#REF!</v>
      </c>
      <c r="D72" s="178" t="e">
        <f>VLOOKUP($A72,#REF!,MATCH( $A$2,#REF!,0)+1,0)</f>
        <v>#REF!</v>
      </c>
      <c r="E72" s="178" t="e">
        <f>VLOOKUP($A72,#REF!,MATCH( $A$2,#REF!,0)+2,0)</f>
        <v>#REF!</v>
      </c>
      <c r="F72" s="178" t="e">
        <f>VLOOKUP($A72,#REF!,MATCH( $A$2,#REF!,0)+3,0)</f>
        <v>#REF!</v>
      </c>
      <c r="G72" s="3"/>
      <c r="H72" s="68"/>
      <c r="I72" s="68"/>
      <c r="J72" s="68"/>
      <c r="K72" s="68"/>
      <c r="L72" s="4"/>
      <c r="M72" s="66"/>
      <c r="N72" s="67"/>
      <c r="O72" s="67"/>
      <c r="P72" s="4"/>
      <c r="Q72" s="264"/>
      <c r="R72" s="263"/>
      <c r="S72" s="217"/>
    </row>
    <row r="73" spans="1:19" x14ac:dyDescent="0.25">
      <c r="A73" s="54" t="s">
        <v>116</v>
      </c>
      <c r="B73" s="180" t="s">
        <v>87</v>
      </c>
      <c r="C73" s="181" t="e">
        <f>SUM(C66:C72)</f>
        <v>#REF!</v>
      </c>
      <c r="D73" s="181" t="e">
        <f t="shared" ref="D73:F73" si="10">SUM(D66:D72)</f>
        <v>#REF!</v>
      </c>
      <c r="E73" s="181" t="e">
        <f t="shared" si="10"/>
        <v>#REF!</v>
      </c>
      <c r="F73" s="181" t="e">
        <f t="shared" si="10"/>
        <v>#REF!</v>
      </c>
      <c r="G73" s="3"/>
      <c r="H73" s="24" t="e">
        <f>VLOOKUP($A73,#REF!,MATCH( $A$2,#REF!,0),0)-C73</f>
        <v>#REF!</v>
      </c>
      <c r="I73" s="24" t="e">
        <f>VLOOKUP($A73,#REF!,MATCH( $A$2,#REF!,0)+1,0)-D73</f>
        <v>#REF!</v>
      </c>
      <c r="J73" s="24" t="e">
        <f>VLOOKUP($A73,#REF!,MATCH( $A$2,#REF!,0)+2,0)-E73</f>
        <v>#REF!</v>
      </c>
      <c r="K73" s="24" t="e">
        <f>VLOOKUP($A73,#REF!,MATCH( $A$2,#REF!,0)+3,0)-F73</f>
        <v>#REF!</v>
      </c>
      <c r="L73" s="4"/>
      <c r="M73" s="70"/>
      <c r="N73" s="70"/>
      <c r="O73" s="70"/>
      <c r="P73" s="4"/>
      <c r="Q73" s="264"/>
      <c r="R73" s="263"/>
      <c r="S73" s="217"/>
    </row>
    <row r="74" spans="1:19" x14ac:dyDescent="0.25">
      <c r="A74" s="54" t="s">
        <v>117</v>
      </c>
      <c r="B74" s="180" t="s">
        <v>88</v>
      </c>
      <c r="C74" s="181" t="e">
        <f>C64+C73</f>
        <v>#REF!</v>
      </c>
      <c r="D74" s="181" t="e">
        <f t="shared" ref="D74:F74" si="11">D64+D73</f>
        <v>#REF!</v>
      </c>
      <c r="E74" s="181" t="e">
        <f t="shared" si="11"/>
        <v>#REF!</v>
      </c>
      <c r="F74" s="181" t="e">
        <f t="shared" si="11"/>
        <v>#REF!</v>
      </c>
      <c r="G74" s="3"/>
      <c r="H74" s="135" t="e">
        <f>VLOOKUP($A74,#REF!,MATCH( $A$2,#REF!,0),0)-C74</f>
        <v>#REF!</v>
      </c>
      <c r="I74" s="135" t="e">
        <f>VLOOKUP($A74,#REF!,MATCH( $A$2,#REF!,0)+1,0)-D74</f>
        <v>#REF!</v>
      </c>
      <c r="J74" s="135" t="e">
        <f>VLOOKUP($A74,#REF!,MATCH( $A$2,#REF!,0)+2,0)-E74</f>
        <v>#REF!</v>
      </c>
      <c r="K74" s="135" t="e">
        <f>VLOOKUP($A74,#REF!,MATCH( $A$2,#REF!,0)+3,0)-F74</f>
        <v>#REF!</v>
      </c>
      <c r="L74" s="4"/>
      <c r="M74" s="70"/>
      <c r="N74" s="70"/>
      <c r="O74" s="70"/>
      <c r="P74" s="4"/>
      <c r="Q74" s="264"/>
      <c r="R74" s="263"/>
      <c r="S74" s="217"/>
    </row>
    <row r="75" spans="1:19" x14ac:dyDescent="0.25">
      <c r="B75" s="197" t="s">
        <v>89</v>
      </c>
      <c r="C75" s="178" t="s">
        <v>2</v>
      </c>
      <c r="D75" s="178" t="s">
        <v>2</v>
      </c>
      <c r="E75" s="178" t="s">
        <v>2</v>
      </c>
      <c r="F75" s="178" t="s">
        <v>2</v>
      </c>
      <c r="G75" s="3"/>
      <c r="H75" s="74"/>
      <c r="I75" s="74"/>
      <c r="J75" s="74"/>
      <c r="K75" s="68"/>
      <c r="L75" s="4"/>
      <c r="M75" s="66"/>
      <c r="N75" s="67"/>
      <c r="O75" s="67"/>
      <c r="P75" s="4"/>
      <c r="Q75" s="264"/>
      <c r="R75" s="263"/>
      <c r="S75" s="217"/>
    </row>
    <row r="76" spans="1:19" x14ac:dyDescent="0.25">
      <c r="A76" s="54" t="s">
        <v>118</v>
      </c>
      <c r="B76" s="177" t="s">
        <v>90</v>
      </c>
      <c r="C76" s="178" t="e">
        <f>-VLOOKUP($A76,#REF!,MATCH( $A$2,#REF!,0),0)</f>
        <v>#REF!</v>
      </c>
      <c r="D76" s="178" t="e">
        <f>-VLOOKUP($A76,#REF!,MATCH( $A$2,#REF!,0)+1,0)</f>
        <v>#REF!</v>
      </c>
      <c r="E76" s="178" t="e">
        <f>-VLOOKUP($A76,#REF!,MATCH( $A$2,#REF!,0)+2,0)</f>
        <v>#REF!</v>
      </c>
      <c r="F76" s="178" t="e">
        <f>-VLOOKUP($A76,#REF!,MATCH( $A$2,#REF!,0)+3,0)</f>
        <v>#REF!</v>
      </c>
      <c r="G76" s="3"/>
      <c r="H76" s="68"/>
      <c r="I76" s="68"/>
      <c r="J76" s="68"/>
      <c r="K76" s="68"/>
      <c r="L76" s="4"/>
      <c r="M76" s="66"/>
      <c r="N76" s="67"/>
      <c r="O76" s="69"/>
      <c r="P76" s="4"/>
      <c r="Q76" s="264"/>
      <c r="R76" s="263"/>
      <c r="S76" s="217"/>
    </row>
    <row r="77" spans="1:19" x14ac:dyDescent="0.25">
      <c r="A77" s="54" t="s">
        <v>119</v>
      </c>
      <c r="B77" s="177" t="s">
        <v>91</v>
      </c>
      <c r="C77" s="178" t="e">
        <f>-VLOOKUP($A77,#REF!,MATCH( $A$2,#REF!,0),0)</f>
        <v>#REF!</v>
      </c>
      <c r="D77" s="178" t="e">
        <f>-VLOOKUP($A77,#REF!,MATCH( $A$2,#REF!,0)+1,0)</f>
        <v>#REF!</v>
      </c>
      <c r="E77" s="178" t="e">
        <f>-VLOOKUP($A77,#REF!,MATCH( $A$2,#REF!,0)+2,0)</f>
        <v>#REF!</v>
      </c>
      <c r="F77" s="178" t="e">
        <f>-VLOOKUP($A77,#REF!,MATCH( $A$2,#REF!,0)+3,0)</f>
        <v>#REF!</v>
      </c>
      <c r="G77" s="3"/>
      <c r="H77" s="68"/>
      <c r="I77" s="68"/>
      <c r="J77" s="68"/>
      <c r="K77" s="68"/>
      <c r="L77" s="4"/>
      <c r="M77" s="66"/>
      <c r="N77" s="67"/>
      <c r="O77" s="67"/>
      <c r="P77" s="4"/>
      <c r="Q77" s="264"/>
      <c r="R77" s="263"/>
      <c r="S77" s="217"/>
    </row>
    <row r="78" spans="1:19" x14ac:dyDescent="0.25">
      <c r="A78" s="54" t="s">
        <v>120</v>
      </c>
      <c r="B78" s="177" t="s">
        <v>92</v>
      </c>
      <c r="C78" s="178" t="e">
        <f>-VLOOKUP($A78,#REF!,MATCH( $A$2,#REF!,0),0)</f>
        <v>#REF!</v>
      </c>
      <c r="D78" s="178" t="e">
        <f>-VLOOKUP($A78,#REF!,MATCH( $A$2,#REF!,0)+1,0)</f>
        <v>#REF!</v>
      </c>
      <c r="E78" s="178" t="e">
        <f>-VLOOKUP($A78,#REF!,MATCH( $A$2,#REF!,0)+2,0)</f>
        <v>#REF!</v>
      </c>
      <c r="F78" s="178" t="e">
        <f>-VLOOKUP($A78,#REF!,MATCH( $A$2,#REF!,0)+3,0)</f>
        <v>#REF!</v>
      </c>
      <c r="G78" s="3"/>
      <c r="H78" s="68"/>
      <c r="I78" s="68"/>
      <c r="J78" s="68"/>
      <c r="K78" s="68"/>
      <c r="L78" s="4"/>
      <c r="M78" s="66"/>
      <c r="N78" s="67"/>
      <c r="O78" s="69"/>
      <c r="P78" s="4"/>
      <c r="Q78" s="264"/>
      <c r="R78" s="263"/>
      <c r="S78" s="217"/>
    </row>
    <row r="79" spans="1:19" x14ac:dyDescent="0.25">
      <c r="A79" s="54" t="s">
        <v>121</v>
      </c>
      <c r="B79" s="177" t="s">
        <v>39</v>
      </c>
      <c r="C79" s="178" t="e">
        <f>-VLOOKUP($A79,#REF!,MATCH( $A$2,#REF!,0),0)</f>
        <v>#REF!</v>
      </c>
      <c r="D79" s="178" t="e">
        <f>-VLOOKUP($A79,#REF!,MATCH( $A$2,#REF!,0)+1,0)</f>
        <v>#REF!</v>
      </c>
      <c r="E79" s="178" t="e">
        <f>-VLOOKUP($A79,#REF!,MATCH( $A$2,#REF!,0)+2,0)</f>
        <v>#REF!</v>
      </c>
      <c r="F79" s="178" t="e">
        <f>-VLOOKUP($A79,#REF!,MATCH( $A$2,#REF!,0)+3,0)</f>
        <v>#REF!</v>
      </c>
      <c r="G79" s="3"/>
      <c r="H79" s="68"/>
      <c r="I79" s="68"/>
      <c r="J79" s="68"/>
      <c r="K79" s="68"/>
      <c r="L79" s="4"/>
      <c r="M79" s="66"/>
      <c r="N79" s="67"/>
      <c r="O79" s="67"/>
      <c r="P79" s="4"/>
      <c r="Q79" s="264"/>
      <c r="R79" s="263"/>
      <c r="S79" s="217"/>
    </row>
    <row r="80" spans="1:19" x14ac:dyDescent="0.25">
      <c r="A80" s="54" t="s">
        <v>122</v>
      </c>
      <c r="B80" s="180" t="s">
        <v>93</v>
      </c>
      <c r="C80" s="181" t="e">
        <f>SUM(C76:C79)</f>
        <v>#REF!</v>
      </c>
      <c r="D80" s="181" t="e">
        <f t="shared" ref="D80:F80" si="12">SUM(D76:D79)</f>
        <v>#REF!</v>
      </c>
      <c r="E80" s="181" t="e">
        <f t="shared" si="12"/>
        <v>#REF!</v>
      </c>
      <c r="F80" s="181" t="e">
        <f t="shared" si="12"/>
        <v>#REF!</v>
      </c>
      <c r="G80" s="3"/>
      <c r="H80" s="24" t="e">
        <f>-VLOOKUP($A80,#REF!,MATCH( $A$2,#REF!,0),0)-C80</f>
        <v>#REF!</v>
      </c>
      <c r="I80" s="24" t="e">
        <f>-VLOOKUP($A80,#REF!,MATCH( $A$2,#REF!,0)+1,0)-D80</f>
        <v>#REF!</v>
      </c>
      <c r="J80" s="24" t="e">
        <f>-VLOOKUP($A80,#REF!,MATCH( $A$2,#REF!,0)+2,0)-E80</f>
        <v>#REF!</v>
      </c>
      <c r="K80" s="24" t="e">
        <f>-VLOOKUP($A80,#REF!,MATCH( $A$2,#REF!,0)+3,0)-F80</f>
        <v>#REF!</v>
      </c>
      <c r="L80" s="29"/>
      <c r="M80" s="70"/>
      <c r="N80" s="70"/>
      <c r="O80" s="70"/>
      <c r="P80" s="29"/>
      <c r="Q80" s="264"/>
      <c r="R80" s="263"/>
      <c r="S80" s="217"/>
    </row>
    <row r="81" spans="1:19" ht="15.75" thickBot="1" x14ac:dyDescent="0.3">
      <c r="A81" s="54" t="s">
        <v>123</v>
      </c>
      <c r="B81" s="183" t="s">
        <v>94</v>
      </c>
      <c r="C81" s="184" t="e">
        <f>C74-C80</f>
        <v>#REF!</v>
      </c>
      <c r="D81" s="184" t="e">
        <f t="shared" ref="D81:F81" si="13">D74-D80</f>
        <v>#REF!</v>
      </c>
      <c r="E81" s="184" t="e">
        <f t="shared" si="13"/>
        <v>#REF!</v>
      </c>
      <c r="F81" s="184" t="e">
        <f t="shared" si="13"/>
        <v>#REF!</v>
      </c>
      <c r="G81" s="3"/>
      <c r="H81" s="136" t="e">
        <f>VLOOKUP($A81,#REF!,MATCH( $A$2,#REF!,0),0)-C81</f>
        <v>#REF!</v>
      </c>
      <c r="I81" s="136" t="e">
        <f>VLOOKUP($A81,#REF!,MATCH( $A$2,#REF!,0)+1,0)-D81</f>
        <v>#REF!</v>
      </c>
      <c r="J81" s="136" t="e">
        <f>VLOOKUP($A81,#REF!,MATCH( $A$2,#REF!,0)+2,0)-E81</f>
        <v>#REF!</v>
      </c>
      <c r="K81" s="136" t="e">
        <f>VLOOKUP($A81,#REF!,MATCH( $A$2,#REF!,0)+3,0)-F81</f>
        <v>#REF!</v>
      </c>
      <c r="L81" s="29"/>
      <c r="M81" s="76"/>
      <c r="N81" s="76"/>
      <c r="O81" s="76"/>
      <c r="P81" s="29"/>
      <c r="Q81" s="264"/>
      <c r="R81" s="263"/>
      <c r="S81" s="217"/>
    </row>
    <row r="82" spans="1:19" x14ac:dyDescent="0.25">
      <c r="B82" s="197" t="s">
        <v>95</v>
      </c>
      <c r="C82" s="178" t="s">
        <v>2</v>
      </c>
      <c r="D82" s="178" t="s">
        <v>2</v>
      </c>
      <c r="E82" s="178" t="s">
        <v>2</v>
      </c>
      <c r="F82" s="178" t="s">
        <v>2</v>
      </c>
      <c r="G82" s="3"/>
      <c r="H82" s="78"/>
      <c r="I82" s="78"/>
      <c r="J82" s="78"/>
      <c r="K82" s="78"/>
      <c r="L82" s="29"/>
      <c r="M82" s="67"/>
      <c r="N82" s="67"/>
      <c r="O82" s="67"/>
      <c r="P82" s="29"/>
      <c r="Q82" s="264"/>
      <c r="R82" s="263"/>
      <c r="S82" s="217"/>
    </row>
    <row r="83" spans="1:19" x14ac:dyDescent="0.25">
      <c r="A83" s="54" t="s">
        <v>124</v>
      </c>
      <c r="B83" s="179" t="s">
        <v>96</v>
      </c>
      <c r="C83" s="178" t="e">
        <f>-VLOOKUP($A83,#REF!,MATCH( $A$2,#REF!,0),0)</f>
        <v>#REF!</v>
      </c>
      <c r="D83" s="178" t="e">
        <f>-VLOOKUP($A83,#REF!,MATCH( $A$2,#REF!,0)+1,0)</f>
        <v>#REF!</v>
      </c>
      <c r="E83" s="178" t="e">
        <f>-VLOOKUP($A83,#REF!,MATCH( $A$2,#REF!,0)+2,0)</f>
        <v>#REF!</v>
      </c>
      <c r="F83" s="178" t="e">
        <f>-VLOOKUP($A83,#REF!,MATCH( $A$2,#REF!,0)+3,0)</f>
        <v>#REF!</v>
      </c>
      <c r="G83" s="3"/>
      <c r="H83" s="78"/>
      <c r="I83" s="78"/>
      <c r="J83" s="78"/>
      <c r="K83" s="78"/>
      <c r="L83" s="29"/>
      <c r="M83" s="113" t="e">
        <f>SUM(D83-C83)-C161</f>
        <v>#REF!</v>
      </c>
      <c r="N83" s="113" t="e">
        <f>SUM(E83-D83)-C164</f>
        <v>#REF!</v>
      </c>
      <c r="O83" s="113" t="e">
        <f>SUM(F83-E83)-C167</f>
        <v>#REF!</v>
      </c>
      <c r="P83" s="29"/>
      <c r="Q83" s="264"/>
      <c r="R83" s="263"/>
      <c r="S83" s="217"/>
    </row>
    <row r="84" spans="1:19" x14ac:dyDescent="0.25">
      <c r="A84" s="54" t="s">
        <v>125</v>
      </c>
      <c r="B84" s="177" t="s">
        <v>97</v>
      </c>
      <c r="C84" s="178" t="e">
        <f>-VLOOKUP($A84,#REF!,MATCH( $A$2,#REF!,0),0)</f>
        <v>#REF!</v>
      </c>
      <c r="D84" s="178" t="e">
        <f>-VLOOKUP($A84,#REF!,MATCH( $A$2,#REF!,0)+1,0)</f>
        <v>#REF!</v>
      </c>
      <c r="E84" s="178" t="e">
        <f>-VLOOKUP($A84,#REF!,MATCH( $A$2,#REF!,0)+2,0)</f>
        <v>#REF!</v>
      </c>
      <c r="F84" s="178" t="e">
        <f>-VLOOKUP($A84,#REF!,MATCH( $A$2,#REF!,0)+3,0)</f>
        <v>#REF!</v>
      </c>
      <c r="G84" s="3"/>
      <c r="H84" s="68"/>
      <c r="I84" s="68"/>
      <c r="J84" s="68"/>
      <c r="K84" s="68"/>
      <c r="L84" s="4"/>
      <c r="M84" s="66"/>
      <c r="N84" s="66"/>
      <c r="O84" s="66"/>
      <c r="P84" s="4"/>
      <c r="Q84" s="264"/>
      <c r="R84" s="263"/>
      <c r="S84" s="217"/>
    </row>
    <row r="85" spans="1:19" x14ac:dyDescent="0.25">
      <c r="A85" s="54" t="s">
        <v>126</v>
      </c>
      <c r="B85" s="179" t="s">
        <v>98</v>
      </c>
      <c r="C85" s="178" t="e">
        <f>-VLOOKUP($A85,#REF!,MATCH( $A$2,#REF!,0),0)</f>
        <v>#REF!</v>
      </c>
      <c r="D85" s="178" t="e">
        <f>-VLOOKUP($A85,#REF!,MATCH( $A$2,#REF!,0)+1,0)</f>
        <v>#REF!</v>
      </c>
      <c r="E85" s="178" t="e">
        <f>-VLOOKUP($A85,#REF!,MATCH( $A$2,#REF!,0)+2,0)</f>
        <v>#REF!</v>
      </c>
      <c r="F85" s="178" t="e">
        <f>-VLOOKUP($A85,#REF!,MATCH( $A$2,#REF!,0)+3,0)</f>
        <v>#REF!</v>
      </c>
      <c r="G85" s="3"/>
      <c r="H85" s="68"/>
      <c r="I85" s="68"/>
      <c r="J85" s="68"/>
      <c r="K85" s="68"/>
      <c r="L85" s="4"/>
      <c r="M85" s="80"/>
      <c r="N85" s="80"/>
      <c r="O85" s="80"/>
      <c r="P85" s="4"/>
      <c r="Q85" s="264"/>
      <c r="R85" s="263"/>
      <c r="S85" s="217"/>
    </row>
    <row r="86" spans="1:19" ht="15.75" thickBot="1" x14ac:dyDescent="0.3">
      <c r="A86" s="54" t="s">
        <v>127</v>
      </c>
      <c r="B86" s="183" t="s">
        <v>99</v>
      </c>
      <c r="C86" s="184" t="e">
        <f>SUM(C83:C85)</f>
        <v>#REF!</v>
      </c>
      <c r="D86" s="184" t="e">
        <f t="shared" ref="D86:F86" si="14">SUM(D83:D85)</f>
        <v>#REF!</v>
      </c>
      <c r="E86" s="184" t="e">
        <f t="shared" si="14"/>
        <v>#REF!</v>
      </c>
      <c r="F86" s="184" t="e">
        <f t="shared" si="14"/>
        <v>#REF!</v>
      </c>
      <c r="G86" s="3"/>
      <c r="H86" s="136" t="e">
        <f>-VLOOKUP($A86,#REF!,MATCH( $A$2,#REF!,0),0)-C86</f>
        <v>#REF!</v>
      </c>
      <c r="I86" s="136" t="e">
        <f>-VLOOKUP($A86,#REF!,MATCH( $A$2,#REF!,0)+1,0)-D86</f>
        <v>#REF!</v>
      </c>
      <c r="J86" s="136" t="e">
        <f>-VLOOKUP($A86,#REF!,MATCH( $A$2,#REF!,0)+2,0)-E86</f>
        <v>#REF!</v>
      </c>
      <c r="K86" s="136" t="e">
        <f>-VLOOKUP($A86,#REF!,MATCH( $A$2,#REF!,0)+3,0)-F86</f>
        <v>#REF!</v>
      </c>
      <c r="L86" s="4"/>
      <c r="M86" s="76"/>
      <c r="N86" s="76"/>
      <c r="O86" s="76"/>
      <c r="P86" s="4"/>
      <c r="Q86" s="264"/>
      <c r="R86" s="263"/>
      <c r="S86" s="217"/>
    </row>
    <row r="87" spans="1:19" x14ac:dyDescent="0.25">
      <c r="B87" s="3"/>
      <c r="C87" s="3"/>
      <c r="D87" s="3"/>
      <c r="E87" s="3"/>
      <c r="F87" s="3"/>
      <c r="G87" s="3"/>
      <c r="Q87" s="49"/>
      <c r="R87" s="49"/>
      <c r="S87" s="49"/>
    </row>
    <row r="88" spans="1:19" x14ac:dyDescent="0.25">
      <c r="B88" s="3"/>
      <c r="C88" s="3"/>
      <c r="D88" s="3"/>
      <c r="E88" s="3"/>
      <c r="F88" s="3"/>
      <c r="G88" s="3"/>
      <c r="R88" s="49"/>
    </row>
    <row r="89" spans="1:19" x14ac:dyDescent="0.25">
      <c r="B89" s="3"/>
      <c r="C89" s="3"/>
      <c r="D89" s="3"/>
      <c r="E89" s="3"/>
      <c r="F89" s="3"/>
      <c r="G89" s="3"/>
    </row>
    <row r="90" spans="1:19" x14ac:dyDescent="0.25">
      <c r="B90" s="3"/>
      <c r="C90" s="3"/>
      <c r="D90" s="3"/>
      <c r="E90" s="3"/>
      <c r="F90" s="3"/>
      <c r="G90" s="3"/>
    </row>
    <row r="91" spans="1:19" x14ac:dyDescent="0.25">
      <c r="B91" s="546" t="s">
        <v>42</v>
      </c>
      <c r="C91" s="546"/>
      <c r="D91" s="546"/>
      <c r="E91" s="546"/>
      <c r="F91" s="546"/>
    </row>
    <row r="92" spans="1:19" x14ac:dyDescent="0.25">
      <c r="B92" s="216" t="s">
        <v>43</v>
      </c>
      <c r="C92" s="51"/>
      <c r="D92" s="51"/>
      <c r="E92" s="51"/>
      <c r="F92" s="51"/>
    </row>
    <row r="96" spans="1:19" x14ac:dyDescent="0.25">
      <c r="B96" s="81" t="s">
        <v>100</v>
      </c>
      <c r="C96" s="23" t="e">
        <f>C74-C86</f>
        <v>#REF!</v>
      </c>
      <c r="D96" s="23" t="e">
        <f t="shared" ref="D96:F96" si="15">D74-D86</f>
        <v>#REF!</v>
      </c>
      <c r="E96" s="23" t="e">
        <f t="shared" si="15"/>
        <v>#REF!</v>
      </c>
      <c r="F96" s="23" t="e">
        <f t="shared" si="15"/>
        <v>#REF!</v>
      </c>
    </row>
    <row r="97" spans="1:18" x14ac:dyDescent="0.25">
      <c r="B97" s="4"/>
      <c r="C97" s="4"/>
      <c r="D97" s="4"/>
      <c r="E97" s="4"/>
      <c r="F97" s="4"/>
    </row>
    <row r="98" spans="1:18" x14ac:dyDescent="0.25">
      <c r="B98" s="151" t="s">
        <v>254</v>
      </c>
      <c r="C98" s="82" t="e">
        <f>C60-C140</f>
        <v>#REF!</v>
      </c>
      <c r="D98" s="82" t="e">
        <f t="shared" ref="D98:F98" si="16">D60-D140</f>
        <v>#REF!</v>
      </c>
      <c r="E98" s="82" t="e">
        <f t="shared" si="16"/>
        <v>#REF!</v>
      </c>
      <c r="F98" s="82" t="e">
        <f t="shared" si="16"/>
        <v>#REF!</v>
      </c>
    </row>
    <row r="101" spans="1:18" x14ac:dyDescent="0.25">
      <c r="B101" s="3"/>
      <c r="C101" s="3"/>
      <c r="D101" s="3"/>
      <c r="E101" s="3"/>
      <c r="F101" s="3"/>
    </row>
    <row r="102" spans="1:18" x14ac:dyDescent="0.25">
      <c r="B102" s="83" t="s">
        <v>249</v>
      </c>
      <c r="C102" s="84"/>
      <c r="D102" s="84"/>
      <c r="E102" s="84"/>
      <c r="F102" s="84"/>
      <c r="G102" s="3"/>
      <c r="H102" s="3"/>
    </row>
    <row r="103" spans="1:18" x14ac:dyDescent="0.25">
      <c r="B103" s="84"/>
      <c r="C103" s="84"/>
      <c r="D103" s="84"/>
      <c r="E103" s="84"/>
      <c r="F103" s="84"/>
      <c r="G103" s="3"/>
      <c r="H103" s="3"/>
      <c r="M103" s="7" t="s">
        <v>104</v>
      </c>
    </row>
    <row r="104" spans="1:18" x14ac:dyDescent="0.25">
      <c r="B104" s="214" t="s">
        <v>105</v>
      </c>
      <c r="C104" s="214"/>
      <c r="D104" s="214"/>
      <c r="E104" s="214"/>
      <c r="F104" s="214"/>
      <c r="G104" s="3"/>
      <c r="H104" s="3"/>
      <c r="M104" s="7" t="s">
        <v>246</v>
      </c>
      <c r="O104" s="9" t="s">
        <v>107</v>
      </c>
    </row>
    <row r="105" spans="1:18" x14ac:dyDescent="0.25">
      <c r="B105" s="215" t="s">
        <v>0</v>
      </c>
      <c r="C105" s="215"/>
      <c r="D105" s="215"/>
      <c r="E105" s="215"/>
      <c r="F105" s="215"/>
      <c r="G105" s="3"/>
      <c r="H105" s="38" t="s">
        <v>106</v>
      </c>
      <c r="I105" s="38"/>
      <c r="J105" s="38"/>
      <c r="K105" s="20"/>
      <c r="L105" s="85"/>
      <c r="M105" s="7"/>
      <c r="N105" s="85"/>
      <c r="O105" s="9" t="s">
        <v>1</v>
      </c>
    </row>
    <row r="106" spans="1:18" x14ac:dyDescent="0.25">
      <c r="B106" s="189" t="s">
        <v>2</v>
      </c>
      <c r="C106" s="196" t="s">
        <v>3</v>
      </c>
      <c r="D106" s="196" t="s">
        <v>4</v>
      </c>
      <c r="E106" s="196" t="s">
        <v>4</v>
      </c>
      <c r="F106" s="196" t="s">
        <v>5</v>
      </c>
      <c r="G106" s="3"/>
      <c r="H106" s="11" t="s">
        <v>3</v>
      </c>
      <c r="I106" s="11" t="s">
        <v>4</v>
      </c>
      <c r="J106" s="11" t="s">
        <v>4</v>
      </c>
      <c r="K106" s="11" t="s">
        <v>5</v>
      </c>
      <c r="L106" s="85"/>
      <c r="M106" s="86" t="s">
        <v>4</v>
      </c>
      <c r="N106" s="87"/>
      <c r="O106" s="88" t="s">
        <v>4</v>
      </c>
    </row>
    <row r="107" spans="1:18" x14ac:dyDescent="0.25">
      <c r="B107" s="173" t="s">
        <v>2</v>
      </c>
      <c r="C107" s="174" t="s">
        <v>6</v>
      </c>
      <c r="D107" s="174" t="s">
        <v>7</v>
      </c>
      <c r="E107" s="174" t="s">
        <v>8</v>
      </c>
      <c r="F107" s="174" t="s">
        <v>7</v>
      </c>
      <c r="G107" s="3"/>
      <c r="H107" s="13" t="s">
        <v>6</v>
      </c>
      <c r="I107" s="13" t="s">
        <v>7</v>
      </c>
      <c r="J107" s="13" t="s">
        <v>8</v>
      </c>
      <c r="K107" s="13" t="s">
        <v>7</v>
      </c>
      <c r="L107" s="85"/>
      <c r="M107" s="89" t="s">
        <v>7</v>
      </c>
      <c r="N107" s="87"/>
      <c r="O107" s="90" t="s">
        <v>7</v>
      </c>
    </row>
    <row r="108" spans="1:18" x14ac:dyDescent="0.25">
      <c r="B108" s="197" t="s">
        <v>128</v>
      </c>
      <c r="C108" s="198" t="s">
        <v>2</v>
      </c>
      <c r="D108" s="198" t="s">
        <v>2</v>
      </c>
      <c r="E108" s="198" t="s">
        <v>2</v>
      </c>
      <c r="F108" s="198" t="s">
        <v>2</v>
      </c>
      <c r="G108" s="3"/>
      <c r="H108" s="20"/>
      <c r="I108" s="20"/>
      <c r="J108" s="20"/>
      <c r="K108" s="20"/>
      <c r="L108" s="85"/>
      <c r="M108" s="91"/>
      <c r="N108" s="85"/>
      <c r="O108" s="92"/>
      <c r="R108" t="s">
        <v>2</v>
      </c>
    </row>
    <row r="109" spans="1:18" x14ac:dyDescent="0.25">
      <c r="B109" s="197" t="s">
        <v>129</v>
      </c>
      <c r="C109" s="209" t="s">
        <v>2</v>
      </c>
      <c r="D109" s="209" t="s">
        <v>2</v>
      </c>
      <c r="E109" s="209" t="s">
        <v>2</v>
      </c>
      <c r="F109" s="209" t="s">
        <v>2</v>
      </c>
      <c r="G109" s="3"/>
      <c r="H109" s="20"/>
      <c r="I109" s="20"/>
      <c r="J109" s="20"/>
      <c r="K109" s="20"/>
      <c r="L109" s="85"/>
      <c r="M109" s="93"/>
      <c r="N109" s="85"/>
      <c r="O109" s="92"/>
    </row>
    <row r="110" spans="1:18" x14ac:dyDescent="0.25">
      <c r="A110" s="54" t="s">
        <v>160</v>
      </c>
      <c r="B110" s="177" t="s">
        <v>130</v>
      </c>
      <c r="C110" s="178" t="e">
        <f>-VLOOKUP($A110,#REF!,MATCH($A$2,#REF!,0),0)</f>
        <v>#REF!</v>
      </c>
      <c r="D110" s="178" t="e">
        <f>-VLOOKUP($A110,#REF!,MATCH($A$2,#REF!,0)+1,0)</f>
        <v>#REF!</v>
      </c>
      <c r="E110" s="178" t="e">
        <f>-VLOOKUP($A110,#REF!,MATCH($A$2,#REF!,0)+2,0)</f>
        <v>#REF!</v>
      </c>
      <c r="F110" s="178" t="e">
        <f>-VLOOKUP($A110,#REF!,MATCH($A$2,#REF!,0)+3,0)</f>
        <v>#REF!</v>
      </c>
      <c r="G110" s="3"/>
      <c r="H110" s="78"/>
      <c r="I110" s="78"/>
      <c r="J110" s="78"/>
      <c r="K110" s="78"/>
      <c r="L110" s="85"/>
      <c r="M110" s="21"/>
      <c r="N110" s="85"/>
      <c r="O110" s="22">
        <f t="shared" ref="O110:O116" si="17">D1080-M110</f>
        <v>0</v>
      </c>
    </row>
    <row r="111" spans="1:18" x14ac:dyDescent="0.25">
      <c r="A111" s="54" t="s">
        <v>212</v>
      </c>
      <c r="B111" s="177" t="s">
        <v>131</v>
      </c>
      <c r="C111" s="178" t="e">
        <f>-VLOOKUP($A111,#REF!,MATCH($A$2,#REF!,0),0)</f>
        <v>#REF!</v>
      </c>
      <c r="D111" s="178" t="e">
        <f>-VLOOKUP($A111,#REF!,MATCH($A$2,#REF!,0)+1,0)</f>
        <v>#REF!</v>
      </c>
      <c r="E111" s="178" t="e">
        <f>-VLOOKUP($A111,#REF!,MATCH($A$2,#REF!,0)+2,0)</f>
        <v>#REF!</v>
      </c>
      <c r="F111" s="178" t="e">
        <f>-VLOOKUP($A111,#REF!,MATCH($A$2,#REF!,0)+3,0)</f>
        <v>#REF!</v>
      </c>
      <c r="G111" s="3"/>
      <c r="H111" s="78"/>
      <c r="I111" s="78"/>
      <c r="J111" s="78"/>
      <c r="K111" s="78"/>
      <c r="L111" s="85"/>
      <c r="M111" s="21"/>
      <c r="N111" s="85"/>
      <c r="O111" s="22">
        <f t="shared" si="17"/>
        <v>0</v>
      </c>
    </row>
    <row r="112" spans="1:18" x14ac:dyDescent="0.25">
      <c r="A112" s="54" t="s">
        <v>163</v>
      </c>
      <c r="B112" s="177" t="s">
        <v>132</v>
      </c>
      <c r="C112" s="178" t="e">
        <f>-VLOOKUP($A112,#REF!,MATCH($A$2,#REF!,0),0)</f>
        <v>#REF!</v>
      </c>
      <c r="D112" s="178" t="e">
        <f>-VLOOKUP($A112,#REF!,MATCH($A$2,#REF!,0)+1,0)</f>
        <v>#REF!</v>
      </c>
      <c r="E112" s="178" t="e">
        <f>-VLOOKUP($A112,#REF!,MATCH($A$2,#REF!,0)+2,0)</f>
        <v>#REF!</v>
      </c>
      <c r="F112" s="178" t="e">
        <f>-VLOOKUP($A112,#REF!,MATCH($A$2,#REF!,0)+3,0)</f>
        <v>#REF!</v>
      </c>
      <c r="G112" s="3"/>
      <c r="H112" s="78"/>
      <c r="I112" s="78"/>
      <c r="J112" s="78"/>
      <c r="K112" s="78"/>
      <c r="L112" s="85"/>
      <c r="M112" s="21"/>
      <c r="N112" s="85"/>
      <c r="O112" s="22">
        <f t="shared" si="17"/>
        <v>0</v>
      </c>
    </row>
    <row r="113" spans="1:15" x14ac:dyDescent="0.25">
      <c r="A113" s="54" t="s">
        <v>164</v>
      </c>
      <c r="B113" s="177" t="s">
        <v>133</v>
      </c>
      <c r="C113" s="178" t="e">
        <f>-VLOOKUP($A113,#REF!,MATCH($A$2,#REF!,0),0)</f>
        <v>#REF!</v>
      </c>
      <c r="D113" s="178" t="e">
        <f>-VLOOKUP($A113,#REF!,MATCH($A$2,#REF!,0)+1,0)</f>
        <v>#REF!</v>
      </c>
      <c r="E113" s="178" t="e">
        <f>-VLOOKUP($A113,#REF!,MATCH($A$2,#REF!,0)+2,0)</f>
        <v>#REF!</v>
      </c>
      <c r="F113" s="178" t="e">
        <f>-VLOOKUP($A113,#REF!,MATCH($A$2,#REF!,0)+3,0)</f>
        <v>#REF!</v>
      </c>
      <c r="G113" s="3"/>
      <c r="H113" s="78"/>
      <c r="I113" s="78"/>
      <c r="J113" s="78"/>
      <c r="K113" s="78"/>
      <c r="L113" s="85"/>
      <c r="M113" s="21"/>
      <c r="N113" s="85"/>
      <c r="O113" s="22">
        <f t="shared" si="17"/>
        <v>0</v>
      </c>
    </row>
    <row r="114" spans="1:15" x14ac:dyDescent="0.25">
      <c r="A114" s="54" t="s">
        <v>165</v>
      </c>
      <c r="B114" s="177" t="s">
        <v>134</v>
      </c>
      <c r="C114" s="178" t="e">
        <f>-VLOOKUP($A114,#REF!,MATCH($A$2,#REF!,0),0)</f>
        <v>#REF!</v>
      </c>
      <c r="D114" s="178" t="e">
        <f>-VLOOKUP($A114,#REF!,MATCH($A$2,#REF!,0)+1,0)</f>
        <v>#REF!</v>
      </c>
      <c r="E114" s="178" t="e">
        <f>-VLOOKUP($A114,#REF!,MATCH($A$2,#REF!,0)+2,0)</f>
        <v>#REF!</v>
      </c>
      <c r="F114" s="178" t="e">
        <f>-VLOOKUP($A114,#REF!,MATCH($A$2,#REF!,0)+3,0)</f>
        <v>#REF!</v>
      </c>
      <c r="G114" s="3"/>
      <c r="H114" s="78"/>
      <c r="I114" s="78"/>
      <c r="J114" s="78"/>
      <c r="K114" s="78"/>
      <c r="L114" s="85"/>
      <c r="M114" s="21"/>
      <c r="N114" s="85"/>
      <c r="O114" s="22">
        <f t="shared" si="17"/>
        <v>0</v>
      </c>
    </row>
    <row r="115" spans="1:15" x14ac:dyDescent="0.25">
      <c r="A115" s="54" t="s">
        <v>166</v>
      </c>
      <c r="B115" s="194" t="s">
        <v>135</v>
      </c>
      <c r="C115" s="178" t="e">
        <f>-VLOOKUP($A115,#REF!,MATCH($A$2,#REF!,0),0)</f>
        <v>#REF!</v>
      </c>
      <c r="D115" s="178" t="e">
        <f>-VLOOKUP($A115,#REF!,MATCH($A$2,#REF!,0)+1,0)</f>
        <v>#REF!</v>
      </c>
      <c r="E115" s="178" t="e">
        <f>-VLOOKUP($A115,#REF!,MATCH($A$2,#REF!,0)+2,0)</f>
        <v>#REF!</v>
      </c>
      <c r="F115" s="178" t="e">
        <f>-VLOOKUP($A115,#REF!,MATCH($A$2,#REF!,0)+3,0)</f>
        <v>#REF!</v>
      </c>
      <c r="G115" s="3"/>
      <c r="H115" s="94"/>
      <c r="I115" s="94"/>
      <c r="J115" s="94"/>
      <c r="K115" s="94"/>
      <c r="L115" s="85"/>
      <c r="M115" s="44"/>
      <c r="N115" s="85"/>
      <c r="O115" s="22">
        <f t="shared" si="17"/>
        <v>0</v>
      </c>
    </row>
    <row r="116" spans="1:15" x14ac:dyDescent="0.25">
      <c r="A116" s="54" t="s">
        <v>167</v>
      </c>
      <c r="B116" s="197" t="s">
        <v>136</v>
      </c>
      <c r="C116" s="193" t="e">
        <f>SUM(C110:C115)</f>
        <v>#REF!</v>
      </c>
      <c r="D116" s="193" t="e">
        <f t="shared" ref="D116:F116" si="18">SUM(D110:D115)</f>
        <v>#REF!</v>
      </c>
      <c r="E116" s="193" t="e">
        <f t="shared" si="18"/>
        <v>#REF!</v>
      </c>
      <c r="F116" s="193" t="e">
        <f t="shared" si="18"/>
        <v>#REF!</v>
      </c>
      <c r="G116" s="3"/>
      <c r="H116" s="24" t="e">
        <f>-VLOOKUP($A116,#REF!,MATCH($A$2,#REF!,0),0)-C116</f>
        <v>#REF!</v>
      </c>
      <c r="I116" s="24" t="e">
        <f>-VLOOKUP($A116,#REF!,MATCH($A$2,#REF!,0)+1,0)-D116</f>
        <v>#REF!</v>
      </c>
      <c r="J116" s="24" t="e">
        <f>-VLOOKUP($A116,#REF!,MATCH($A$2,#REF!,0)+2,0)-E116</f>
        <v>#REF!</v>
      </c>
      <c r="K116" s="24" t="e">
        <f>-VLOOKUP($A116,#REF!,MATCH($A$2,#REF!,0)+3,0)-F116</f>
        <v>#REF!</v>
      </c>
      <c r="L116" s="85"/>
      <c r="M116" s="95"/>
      <c r="N116" s="85"/>
      <c r="O116" s="27">
        <f t="shared" si="17"/>
        <v>0</v>
      </c>
    </row>
    <row r="117" spans="1:15" x14ac:dyDescent="0.25">
      <c r="B117" s="197" t="s">
        <v>137</v>
      </c>
      <c r="C117" s="178" t="s">
        <v>2</v>
      </c>
      <c r="D117" s="178" t="s">
        <v>2</v>
      </c>
      <c r="E117" s="178" t="s">
        <v>2</v>
      </c>
      <c r="F117" s="178" t="s">
        <v>2</v>
      </c>
      <c r="G117" s="3"/>
      <c r="H117" s="78"/>
      <c r="I117" s="78"/>
      <c r="J117" s="78"/>
      <c r="K117" s="78"/>
      <c r="L117" s="85"/>
      <c r="M117" s="21"/>
      <c r="N117" s="85"/>
      <c r="O117" s="22"/>
    </row>
    <row r="118" spans="1:15" x14ac:dyDescent="0.25">
      <c r="A118" s="54" t="s">
        <v>168</v>
      </c>
      <c r="B118" s="177" t="s">
        <v>138</v>
      </c>
      <c r="C118" s="178" t="e">
        <f>-VLOOKUP($A118,#REF!,MATCH($A$2,#REF!,0),0)</f>
        <v>#REF!</v>
      </c>
      <c r="D118" s="178" t="e">
        <f>-VLOOKUP($A118,#REF!,MATCH($A$2,#REF!,0)+1,0)</f>
        <v>#REF!</v>
      </c>
      <c r="E118" s="178" t="e">
        <f>-VLOOKUP($A118,#REF!,MATCH($A$2,#REF!,0)+2,0)</f>
        <v>#REF!</v>
      </c>
      <c r="F118" s="178" t="e">
        <f>-VLOOKUP($A118,#REF!,MATCH($A$2,#REF!,0)+3,0)</f>
        <v>#REF!</v>
      </c>
      <c r="G118" s="3"/>
      <c r="H118" s="78"/>
      <c r="I118" s="78"/>
      <c r="J118" s="78"/>
      <c r="K118" s="78"/>
      <c r="L118" s="85"/>
      <c r="M118" s="30"/>
      <c r="N118" s="85"/>
      <c r="O118" s="22">
        <f t="shared" ref="O118:O124" si="19">D1088-M118</f>
        <v>0</v>
      </c>
    </row>
    <row r="119" spans="1:15" x14ac:dyDescent="0.25">
      <c r="A119" s="54" t="s">
        <v>169</v>
      </c>
      <c r="B119" s="177" t="s">
        <v>139</v>
      </c>
      <c r="C119" s="178" t="e">
        <f>-VLOOKUP($A119,#REF!,MATCH($A$2,#REF!,0),0)</f>
        <v>#REF!</v>
      </c>
      <c r="D119" s="178" t="e">
        <f>-VLOOKUP($A119,#REF!,MATCH($A$2,#REF!,0)+1,0)</f>
        <v>#REF!</v>
      </c>
      <c r="E119" s="178" t="e">
        <f>-VLOOKUP($A119,#REF!,MATCH($A$2,#REF!,0)+2,0)</f>
        <v>#REF!</v>
      </c>
      <c r="F119" s="178" t="e">
        <f>-VLOOKUP($A119,#REF!,MATCH($A$2,#REF!,0)+3,0)</f>
        <v>#REF!</v>
      </c>
      <c r="G119" s="3"/>
      <c r="H119" s="78"/>
      <c r="I119" s="78"/>
      <c r="J119" s="78"/>
      <c r="K119" s="78"/>
      <c r="L119" s="85"/>
      <c r="M119" s="30"/>
      <c r="N119" s="85"/>
      <c r="O119" s="22">
        <f t="shared" si="19"/>
        <v>0</v>
      </c>
    </row>
    <row r="120" spans="1:15" hidden="1" outlineLevel="1" x14ac:dyDescent="0.25">
      <c r="A120" s="54" t="s">
        <v>170</v>
      </c>
      <c r="B120" s="177" t="s">
        <v>140</v>
      </c>
      <c r="C120" s="230" t="e">
        <f>-VLOOKUP($A120,#REF!,MATCH($A$2,#REF!,0),0)</f>
        <v>#REF!</v>
      </c>
      <c r="D120" s="178" t="e">
        <f>-VLOOKUP($A120,#REF!,MATCH($A$2,#REF!,0)+1,0)</f>
        <v>#REF!</v>
      </c>
      <c r="E120" s="178" t="e">
        <f>-VLOOKUP($A120,#REF!,MATCH($A$2,#REF!,0)+2,0)</f>
        <v>#REF!</v>
      </c>
      <c r="F120" s="178" t="e">
        <f>-VLOOKUP($A120,#REF!,MATCH($A$2,#REF!,0)+3,0)</f>
        <v>#REF!</v>
      </c>
      <c r="G120" s="3"/>
      <c r="H120" s="96"/>
      <c r="I120" s="96"/>
      <c r="J120" s="96"/>
      <c r="K120" s="96"/>
      <c r="L120" s="85"/>
      <c r="M120" s="30"/>
      <c r="N120" s="85"/>
      <c r="O120" s="22">
        <f t="shared" si="19"/>
        <v>0</v>
      </c>
    </row>
    <row r="121" spans="1:15" collapsed="1" x14ac:dyDescent="0.25">
      <c r="A121" s="54" t="s">
        <v>171</v>
      </c>
      <c r="B121" s="177" t="s">
        <v>24</v>
      </c>
      <c r="C121" s="178" t="e">
        <f>-VLOOKUP($A121,#REF!,MATCH($A$2,#REF!,0),0)</f>
        <v>#REF!</v>
      </c>
      <c r="D121" s="178" t="e">
        <f>-VLOOKUP($A121,#REF!,MATCH($A$2,#REF!,0)+1,0)</f>
        <v>#REF!</v>
      </c>
      <c r="E121" s="178" t="e">
        <f>-VLOOKUP($A121,#REF!,MATCH($A$2,#REF!,0)+2,0)</f>
        <v>#REF!</v>
      </c>
      <c r="F121" s="178" t="e">
        <f>-VLOOKUP($A121,#REF!,MATCH($A$2,#REF!,0)+3,0)</f>
        <v>#REF!</v>
      </c>
      <c r="G121" s="3"/>
      <c r="H121" s="78"/>
      <c r="I121" s="78"/>
      <c r="J121" s="78"/>
      <c r="K121" s="78"/>
      <c r="L121" s="85"/>
      <c r="M121" s="21"/>
      <c r="N121" s="85"/>
      <c r="O121" s="22">
        <f t="shared" si="19"/>
        <v>0</v>
      </c>
    </row>
    <row r="122" spans="1:15" x14ac:dyDescent="0.25">
      <c r="A122" s="54" t="s">
        <v>172</v>
      </c>
      <c r="B122" s="177" t="s">
        <v>141</v>
      </c>
      <c r="C122" s="178" t="e">
        <f>-VLOOKUP($A122,#REF!,MATCH($A$2,#REF!,0),0)</f>
        <v>#REF!</v>
      </c>
      <c r="D122" s="178" t="e">
        <f>-VLOOKUP($A122,#REF!,MATCH($A$2,#REF!,0)+1,0)</f>
        <v>#REF!</v>
      </c>
      <c r="E122" s="178" t="e">
        <f>-VLOOKUP($A122,#REF!,MATCH($A$2,#REF!,0)+2,0)</f>
        <v>#REF!</v>
      </c>
      <c r="F122" s="178" t="e">
        <f>-VLOOKUP($A122,#REF!,MATCH($A$2,#REF!,0)+3,0)</f>
        <v>#REF!</v>
      </c>
      <c r="G122" s="3"/>
      <c r="H122" s="78"/>
      <c r="I122" s="78"/>
      <c r="J122" s="78"/>
      <c r="K122" s="78"/>
      <c r="L122" s="85"/>
      <c r="M122" s="21"/>
      <c r="N122" s="85"/>
      <c r="O122" s="22">
        <f t="shared" si="19"/>
        <v>0</v>
      </c>
    </row>
    <row r="123" spans="1:15" x14ac:dyDescent="0.25">
      <c r="A123" s="54" t="s">
        <v>173</v>
      </c>
      <c r="B123" s="180" t="s">
        <v>142</v>
      </c>
      <c r="C123" s="181" t="e">
        <f>SUM(C118:C122)</f>
        <v>#REF!</v>
      </c>
      <c r="D123" s="181" t="e">
        <f t="shared" ref="D123:F123" si="20">SUM(D118:D122)</f>
        <v>#REF!</v>
      </c>
      <c r="E123" s="181" t="e">
        <f t="shared" si="20"/>
        <v>#REF!</v>
      </c>
      <c r="F123" s="181" t="e">
        <f t="shared" si="20"/>
        <v>#REF!</v>
      </c>
      <c r="G123" s="3"/>
      <c r="H123" s="135" t="e">
        <f>-VLOOKUP($A123,#REF!,MATCH($A$2,#REF!,0),0)-C123</f>
        <v>#REF!</v>
      </c>
      <c r="I123" s="135" t="e">
        <f>-VLOOKUP($A123,#REF!,MATCH($A$2,#REF!,0)+1,0)-D123</f>
        <v>#REF!</v>
      </c>
      <c r="J123" s="135" t="e">
        <f>-VLOOKUP($A123,#REF!,MATCH($A$2,#REF!,0)+2,0)-E123</f>
        <v>#REF!</v>
      </c>
      <c r="K123" s="135" t="e">
        <f>-VLOOKUP($A123,#REF!,MATCH($A$2,#REF!,0)+3,0)-F123</f>
        <v>#REF!</v>
      </c>
      <c r="L123" s="85"/>
      <c r="M123" s="31"/>
      <c r="N123" s="85"/>
      <c r="O123" s="32">
        <f t="shared" si="19"/>
        <v>0</v>
      </c>
    </row>
    <row r="124" spans="1:15" x14ac:dyDescent="0.25">
      <c r="A124" s="54" t="s">
        <v>174</v>
      </c>
      <c r="B124" s="197" t="s">
        <v>143</v>
      </c>
      <c r="C124" s="182" t="e">
        <f>SUM(C116,C123)</f>
        <v>#REF!</v>
      </c>
      <c r="D124" s="182" t="e">
        <f t="shared" ref="D124:F124" si="21">SUM(D116,D123)</f>
        <v>#REF!</v>
      </c>
      <c r="E124" s="182" t="e">
        <f t="shared" si="21"/>
        <v>#REF!</v>
      </c>
      <c r="F124" s="182" t="e">
        <f t="shared" si="21"/>
        <v>#REF!</v>
      </c>
      <c r="G124" s="3"/>
      <c r="H124" s="96"/>
      <c r="I124" s="96"/>
      <c r="J124" s="96"/>
      <c r="K124" s="96"/>
      <c r="L124" s="85"/>
      <c r="M124" s="42"/>
      <c r="N124" s="85"/>
      <c r="O124" s="22">
        <f t="shared" si="19"/>
        <v>0</v>
      </c>
    </row>
    <row r="125" spans="1:15" x14ac:dyDescent="0.25">
      <c r="B125" s="197" t="s">
        <v>144</v>
      </c>
      <c r="C125" s="210" t="s">
        <v>2</v>
      </c>
      <c r="D125" s="210" t="s">
        <v>2</v>
      </c>
      <c r="E125" s="210" t="s">
        <v>2</v>
      </c>
      <c r="F125" s="210" t="s">
        <v>2</v>
      </c>
      <c r="G125" s="3"/>
      <c r="H125" s="78"/>
      <c r="I125" s="78"/>
      <c r="J125" s="78"/>
      <c r="K125" s="78"/>
      <c r="L125" s="85"/>
      <c r="M125" s="98"/>
      <c r="N125" s="85"/>
      <c r="O125" s="22"/>
    </row>
    <row r="126" spans="1:15" x14ac:dyDescent="0.25">
      <c r="A126" s="54" t="s">
        <v>175</v>
      </c>
      <c r="B126" s="177" t="s">
        <v>145</v>
      </c>
      <c r="C126" s="178" t="e">
        <f>-VLOOKUP($A126,#REF!,MATCH($A$2,#REF!,0),0)</f>
        <v>#REF!</v>
      </c>
      <c r="D126" s="178" t="e">
        <f>-VLOOKUP($A126,#REF!,MATCH($A$2,#REF!,0)+1,0)</f>
        <v>#REF!</v>
      </c>
      <c r="E126" s="178" t="e">
        <f>-VLOOKUP($A126,#REF!,MATCH($A$2,#REF!,0)+2,0)</f>
        <v>#REF!</v>
      </c>
      <c r="F126" s="178" t="e">
        <f>-VLOOKUP($A126,#REF!,MATCH($A$2,#REF!,0)+3,0)</f>
        <v>#REF!</v>
      </c>
      <c r="G126" s="3"/>
      <c r="H126" s="78"/>
      <c r="I126" s="78"/>
      <c r="J126" s="78"/>
      <c r="K126" s="78"/>
      <c r="L126" s="85"/>
      <c r="M126" s="21"/>
      <c r="N126" s="85"/>
      <c r="O126" s="22">
        <f t="shared" ref="O126:O131" si="22">D1096-M126</f>
        <v>0</v>
      </c>
    </row>
    <row r="127" spans="1:15" x14ac:dyDescent="0.25">
      <c r="A127" s="54" t="s">
        <v>176</v>
      </c>
      <c r="B127" s="177" t="s">
        <v>146</v>
      </c>
      <c r="C127" s="178" t="e">
        <f>-VLOOKUP($A127,#REF!,MATCH($A$2,#REF!,0),0)</f>
        <v>#REF!</v>
      </c>
      <c r="D127" s="178" t="e">
        <f>-VLOOKUP($A127,#REF!,MATCH($A$2,#REF!,0)+1,0)</f>
        <v>#REF!</v>
      </c>
      <c r="E127" s="178" t="e">
        <f>-VLOOKUP($A127,#REF!,MATCH($A$2,#REF!,0)+2,0)</f>
        <v>#REF!</v>
      </c>
      <c r="F127" s="178" t="e">
        <f>-VLOOKUP($A127,#REF!,MATCH($A$2,#REF!,0)+3,0)</f>
        <v>#REF!</v>
      </c>
      <c r="G127" s="3"/>
      <c r="H127" s="78"/>
      <c r="I127" s="78"/>
      <c r="J127" s="78"/>
      <c r="K127" s="78"/>
      <c r="L127" s="85"/>
      <c r="M127" s="21"/>
      <c r="N127" s="99"/>
      <c r="O127" s="22">
        <f t="shared" si="22"/>
        <v>0</v>
      </c>
    </row>
    <row r="128" spans="1:15" x14ac:dyDescent="0.25">
      <c r="A128" s="54" t="s">
        <v>177</v>
      </c>
      <c r="B128" s="179" t="s">
        <v>147</v>
      </c>
      <c r="C128" s="178" t="e">
        <f>-VLOOKUP($A128,#REF!,MATCH($A$2,#REF!,0),0)</f>
        <v>#REF!</v>
      </c>
      <c r="D128" s="178" t="e">
        <f>-VLOOKUP($A128,#REF!,MATCH($A$2,#REF!,0)+1,0)</f>
        <v>#REF!</v>
      </c>
      <c r="E128" s="178" t="e">
        <f>-VLOOKUP($A128,#REF!,MATCH($A$2,#REF!,0)+2,0)</f>
        <v>#REF!</v>
      </c>
      <c r="F128" s="178" t="e">
        <f>-VLOOKUP($A128,#REF!,MATCH($A$2,#REF!,0)+3,0)</f>
        <v>#REF!</v>
      </c>
      <c r="G128" s="3"/>
      <c r="H128" s="78"/>
      <c r="I128" s="78"/>
      <c r="J128" s="78"/>
      <c r="K128" s="78"/>
      <c r="L128" s="100"/>
      <c r="M128" s="30"/>
      <c r="N128" s="99"/>
      <c r="O128" s="22">
        <f t="shared" si="22"/>
        <v>0</v>
      </c>
    </row>
    <row r="129" spans="1:15" x14ac:dyDescent="0.25">
      <c r="A129" s="54" t="s">
        <v>178</v>
      </c>
      <c r="B129" s="179" t="s">
        <v>148</v>
      </c>
      <c r="C129" s="178" t="e">
        <f>-VLOOKUP($A129,#REF!,MATCH($A$2,#REF!,0),0)</f>
        <v>#REF!</v>
      </c>
      <c r="D129" s="178" t="e">
        <f>-VLOOKUP($A129,#REF!,MATCH($A$2,#REF!,0)+1,0)</f>
        <v>#REF!</v>
      </c>
      <c r="E129" s="178" t="e">
        <f>-VLOOKUP($A129,#REF!,MATCH($A$2,#REF!,0)+2,0)</f>
        <v>#REF!</v>
      </c>
      <c r="F129" s="178" t="e">
        <f>-VLOOKUP($A129,#REF!,MATCH($A$2,#REF!,0)+3,0)</f>
        <v>#REF!</v>
      </c>
      <c r="G129" s="3"/>
      <c r="H129" s="78"/>
      <c r="I129" s="78"/>
      <c r="J129" s="78"/>
      <c r="K129" s="78"/>
      <c r="L129" s="100"/>
      <c r="M129" s="30"/>
      <c r="N129" s="100"/>
      <c r="O129" s="22">
        <f t="shared" si="22"/>
        <v>0</v>
      </c>
    </row>
    <row r="130" spans="1:15" x14ac:dyDescent="0.25">
      <c r="A130" s="54" t="s">
        <v>179</v>
      </c>
      <c r="B130" s="194" t="s">
        <v>149</v>
      </c>
      <c r="C130" s="178" t="e">
        <f>-VLOOKUP($A130,#REF!,MATCH($A$2,#REF!,0),0)</f>
        <v>#REF!</v>
      </c>
      <c r="D130" s="178" t="e">
        <f>-VLOOKUP($A130,#REF!,MATCH($A$2,#REF!,0)+1,0)</f>
        <v>#REF!</v>
      </c>
      <c r="E130" s="178" t="e">
        <f>-VLOOKUP($A130,#REF!,MATCH($A$2,#REF!,0)+2,0)</f>
        <v>#REF!</v>
      </c>
      <c r="F130" s="178" t="e">
        <f>-VLOOKUP($A130,#REF!,MATCH($A$2,#REF!,0)+3,0)</f>
        <v>#REF!</v>
      </c>
      <c r="G130" s="3"/>
      <c r="H130" s="78"/>
      <c r="I130" s="78"/>
      <c r="J130" s="78"/>
      <c r="K130" s="78"/>
      <c r="L130" s="100"/>
      <c r="M130" s="30"/>
      <c r="N130" s="100"/>
      <c r="O130" s="22">
        <f t="shared" si="22"/>
        <v>0</v>
      </c>
    </row>
    <row r="131" spans="1:15" x14ac:dyDescent="0.25">
      <c r="A131" s="54" t="s">
        <v>180</v>
      </c>
      <c r="B131" s="175" t="s">
        <v>150</v>
      </c>
      <c r="C131" s="193" t="e">
        <f>SUM(C126:C130)</f>
        <v>#REF!</v>
      </c>
      <c r="D131" s="193" t="e">
        <f t="shared" ref="D131:F131" si="23">SUM(D126:D130)</f>
        <v>#REF!</v>
      </c>
      <c r="E131" s="193" t="e">
        <f t="shared" si="23"/>
        <v>#REF!</v>
      </c>
      <c r="F131" s="193" t="e">
        <f t="shared" si="23"/>
        <v>#REF!</v>
      </c>
      <c r="G131" s="3"/>
      <c r="H131" s="24" t="e">
        <f>-VLOOKUP($A131,#REF!,MATCH($A$2,#REF!,0),0)-C131</f>
        <v>#REF!</v>
      </c>
      <c r="I131" s="24" t="e">
        <f>-VLOOKUP($A131,#REF!,MATCH($A$2,#REF!,0)+1,0)-D131</f>
        <v>#REF!</v>
      </c>
      <c r="J131" s="24" t="e">
        <f>-VLOOKUP($A131,#REF!,MATCH($A$2,#REF!,0)+2,0)-E131</f>
        <v>#REF!</v>
      </c>
      <c r="K131" s="24" t="e">
        <f>-VLOOKUP($A131,#REF!,MATCH($A$2,#REF!,0)+3,0)-F131</f>
        <v>#REF!</v>
      </c>
      <c r="L131" s="85"/>
      <c r="M131" s="42"/>
      <c r="N131" s="85"/>
      <c r="O131" s="22">
        <f t="shared" si="22"/>
        <v>0</v>
      </c>
    </row>
    <row r="132" spans="1:15" x14ac:dyDescent="0.25">
      <c r="B132" s="197" t="s">
        <v>151</v>
      </c>
      <c r="C132" s="210" t="s">
        <v>2</v>
      </c>
      <c r="D132" s="210" t="s">
        <v>2</v>
      </c>
      <c r="E132" s="210" t="s">
        <v>2</v>
      </c>
      <c r="F132" s="210" t="s">
        <v>2</v>
      </c>
      <c r="G132" s="3"/>
      <c r="H132" s="78"/>
      <c r="I132" s="78"/>
      <c r="J132" s="78"/>
      <c r="K132" s="78"/>
      <c r="L132" s="85"/>
      <c r="M132" s="98"/>
      <c r="N132" s="85"/>
      <c r="O132" s="22"/>
    </row>
    <row r="133" spans="1:15" x14ac:dyDescent="0.25">
      <c r="A133" s="54" t="s">
        <v>181</v>
      </c>
      <c r="B133" s="177" t="s">
        <v>152</v>
      </c>
      <c r="C133" s="178" t="e">
        <f>-VLOOKUP($A133,#REF!,MATCH($A$2,#REF!,0),0)</f>
        <v>#REF!</v>
      </c>
      <c r="D133" s="178" t="e">
        <f>-VLOOKUP($A133,#REF!,MATCH($A$2,#REF!,0)+1,0)</f>
        <v>#REF!</v>
      </c>
      <c r="E133" s="178" t="e">
        <f>-VLOOKUP($A133,#REF!,MATCH($A$2,#REF!,0)+2,0)</f>
        <v>#REF!</v>
      </c>
      <c r="F133" s="178" t="e">
        <f>-VLOOKUP($A133,#REF!,MATCH($A$2,#REF!,0)+3,0)</f>
        <v>#REF!</v>
      </c>
      <c r="G133" s="3"/>
      <c r="H133" s="78"/>
      <c r="I133" s="78"/>
      <c r="J133" s="78"/>
      <c r="K133" s="78"/>
      <c r="L133" s="85"/>
      <c r="M133" s="21"/>
      <c r="N133" s="85"/>
      <c r="O133" s="22">
        <f t="shared" ref="O133:O138" si="24">D1103-M133</f>
        <v>0</v>
      </c>
    </row>
    <row r="134" spans="1:15" x14ac:dyDescent="0.25">
      <c r="A134" s="54" t="s">
        <v>182</v>
      </c>
      <c r="B134" s="177" t="s">
        <v>153</v>
      </c>
      <c r="C134" s="178" t="e">
        <f>-VLOOKUP($A134,#REF!,MATCH($A$2,#REF!,0),0)</f>
        <v>#REF!</v>
      </c>
      <c r="D134" s="178" t="e">
        <f>-VLOOKUP($A134,#REF!,MATCH($A$2,#REF!,0)+1,0)</f>
        <v>#REF!</v>
      </c>
      <c r="E134" s="178" t="e">
        <f>-VLOOKUP($A134,#REF!,MATCH($A$2,#REF!,0)+2,0)</f>
        <v>#REF!</v>
      </c>
      <c r="F134" s="178" t="e">
        <f>-VLOOKUP($A134,#REF!,MATCH($A$2,#REF!,0)+3,0)</f>
        <v>#REF!</v>
      </c>
      <c r="G134" s="3"/>
      <c r="H134" s="78"/>
      <c r="I134" s="78"/>
      <c r="J134" s="78"/>
      <c r="K134" s="78"/>
      <c r="L134" s="85"/>
      <c r="M134" s="21"/>
      <c r="N134" s="85"/>
      <c r="O134" s="22">
        <f t="shared" si="24"/>
        <v>0</v>
      </c>
    </row>
    <row r="135" spans="1:15" x14ac:dyDescent="0.25">
      <c r="A135" s="54" t="s">
        <v>183</v>
      </c>
      <c r="B135" s="179" t="s">
        <v>154</v>
      </c>
      <c r="C135" s="178" t="e">
        <f>-VLOOKUP($A135,#REF!,MATCH($A$2,#REF!,0),0)</f>
        <v>#REF!</v>
      </c>
      <c r="D135" s="178" t="e">
        <f>-VLOOKUP($A135,#REF!,MATCH($A$2,#REF!,0)+1,0)</f>
        <v>#REF!</v>
      </c>
      <c r="E135" s="178" t="e">
        <f>-VLOOKUP($A135,#REF!,MATCH($A$2,#REF!,0)+2,0)</f>
        <v>#REF!</v>
      </c>
      <c r="F135" s="178" t="e">
        <f>-VLOOKUP($A135,#REF!,MATCH($A$2,#REF!,0)+3,0)</f>
        <v>#REF!</v>
      </c>
      <c r="G135" s="3"/>
      <c r="H135" s="78"/>
      <c r="I135" s="78"/>
      <c r="J135" s="78"/>
      <c r="K135" s="78"/>
      <c r="L135" s="85"/>
      <c r="M135" s="21"/>
      <c r="N135" s="85"/>
      <c r="O135" s="22">
        <f t="shared" si="24"/>
        <v>0</v>
      </c>
    </row>
    <row r="136" spans="1:15" x14ac:dyDescent="0.25">
      <c r="A136" s="54" t="s">
        <v>184</v>
      </c>
      <c r="B136" s="179" t="s">
        <v>155</v>
      </c>
      <c r="C136" s="178" t="e">
        <f>-VLOOKUP($A136,#REF!,MATCH($A$2,#REF!,0),0)</f>
        <v>#REF!</v>
      </c>
      <c r="D136" s="178" t="e">
        <f>-VLOOKUP($A136,#REF!,MATCH($A$2,#REF!,0)+1,0)</f>
        <v>#REF!</v>
      </c>
      <c r="E136" s="178" t="e">
        <f>-VLOOKUP($A136,#REF!,MATCH($A$2,#REF!,0)+2,0)</f>
        <v>#REF!</v>
      </c>
      <c r="F136" s="178" t="e">
        <f>-VLOOKUP($A136,#REF!,MATCH($A$2,#REF!,0)+3,0)</f>
        <v>#REF!</v>
      </c>
      <c r="G136" s="3"/>
      <c r="H136" s="78"/>
      <c r="I136" s="78"/>
      <c r="J136" s="78"/>
      <c r="K136" s="78"/>
      <c r="L136" s="99"/>
      <c r="M136" s="30"/>
      <c r="N136" s="99"/>
      <c r="O136" s="22">
        <f t="shared" si="24"/>
        <v>0</v>
      </c>
    </row>
    <row r="137" spans="1:15" ht="15.75" thickBot="1" x14ac:dyDescent="0.3">
      <c r="A137" s="54" t="s">
        <v>185</v>
      </c>
      <c r="B137" s="183" t="s">
        <v>156</v>
      </c>
      <c r="C137" s="184" t="e">
        <f>SUM(C133:C136)</f>
        <v>#REF!</v>
      </c>
      <c r="D137" s="184" t="e">
        <f t="shared" ref="D137:F137" si="25">SUM(D133:D136)</f>
        <v>#REF!</v>
      </c>
      <c r="E137" s="184" t="e">
        <f t="shared" si="25"/>
        <v>#REF!</v>
      </c>
      <c r="F137" s="184" t="e">
        <f t="shared" si="25"/>
        <v>#REF!</v>
      </c>
      <c r="G137" s="3"/>
      <c r="H137" s="136" t="e">
        <f>-VLOOKUP($A137,#REF!,MATCH($A$2,#REF!,0),0)-C137</f>
        <v>#REF!</v>
      </c>
      <c r="I137" s="136" t="e">
        <f>-VLOOKUP($A137,#REF!,MATCH($A$2,#REF!,0)+1,0)-D137</f>
        <v>#REF!</v>
      </c>
      <c r="J137" s="136" t="e">
        <f>-VLOOKUP($A137,#REF!,MATCH($A$2,#REF!,0)+2,0)-E137</f>
        <v>#REF!</v>
      </c>
      <c r="K137" s="136" t="e">
        <f>-VLOOKUP($A137,#REF!,MATCH($A$2,#REF!,0)+3,0)-F137</f>
        <v>#REF!</v>
      </c>
      <c r="L137" s="102"/>
      <c r="M137" s="153"/>
      <c r="N137" s="102"/>
      <c r="O137" s="36">
        <f t="shared" si="24"/>
        <v>0</v>
      </c>
    </row>
    <row r="138" spans="1:15" x14ac:dyDescent="0.25">
      <c r="A138" s="54" t="s">
        <v>186</v>
      </c>
      <c r="B138" s="197" t="s">
        <v>157</v>
      </c>
      <c r="C138" s="182" t="e">
        <f>C124+C131+C137</f>
        <v>#REF!</v>
      </c>
      <c r="D138" s="182" t="e">
        <f t="shared" ref="D138:F138" si="26">D124+D131+D137</f>
        <v>#REF!</v>
      </c>
      <c r="E138" s="182" t="e">
        <f t="shared" si="26"/>
        <v>#REF!</v>
      </c>
      <c r="F138" s="182" t="e">
        <f t="shared" si="26"/>
        <v>#REF!</v>
      </c>
      <c r="G138" s="3"/>
      <c r="H138" s="152" t="e">
        <f>-VLOOKUP($A138,#REF!,MATCH($A$2,#REF!,0),0)-C138</f>
        <v>#REF!</v>
      </c>
      <c r="I138" s="152" t="e">
        <f>-VLOOKUP($A138,#REF!,MATCH($A$2,#REF!,0)+1,0)-D138</f>
        <v>#REF!</v>
      </c>
      <c r="J138" s="152" t="e">
        <f>-VLOOKUP($A138,#REF!,MATCH($A$2,#REF!,0)+2,0)-E138</f>
        <v>#REF!</v>
      </c>
      <c r="K138" s="152" t="e">
        <f>-VLOOKUP($A138,#REF!,MATCH($A$2,#REF!,0)+3,0)-F138</f>
        <v>#REF!</v>
      </c>
      <c r="L138" s="100"/>
      <c r="M138" s="42"/>
      <c r="N138" s="100"/>
      <c r="O138" s="22">
        <f t="shared" si="24"/>
        <v>0</v>
      </c>
    </row>
    <row r="139" spans="1:15" x14ac:dyDescent="0.25">
      <c r="A139" s="54" t="s">
        <v>187</v>
      </c>
      <c r="B139" s="194" t="s">
        <v>158</v>
      </c>
      <c r="C139" s="178" t="e">
        <f>VLOOKUP($A$139,#REF!,MATCH($A$2,#REF!,0),0)</f>
        <v>#REF!</v>
      </c>
      <c r="D139" s="178" t="e">
        <f>VLOOKUP($A$139,#REF!,MATCH($A$2,#REF!,0)+1,0)</f>
        <v>#REF!</v>
      </c>
      <c r="E139" s="178" t="e">
        <f>VLOOKUP($A$139,#REF!,MATCH($A$2,#REF!,0)+2,0)</f>
        <v>#REF!</v>
      </c>
      <c r="F139" s="178" t="e">
        <f>VLOOKUP($A$139,#REF!,MATCH($A$2,#REF!,0)+3,0)</f>
        <v>#REF!</v>
      </c>
      <c r="G139" s="3"/>
      <c r="H139" s="103"/>
      <c r="I139" s="103"/>
      <c r="J139" s="103"/>
      <c r="K139" s="103"/>
      <c r="L139" s="85"/>
    </row>
    <row r="140" spans="1:15" ht="15.75" thickBot="1" x14ac:dyDescent="0.3">
      <c r="A140" s="54" t="s">
        <v>187</v>
      </c>
      <c r="B140" s="33" t="s">
        <v>159</v>
      </c>
      <c r="C140" s="101" t="e">
        <f>C138+C139</f>
        <v>#REF!</v>
      </c>
      <c r="D140" s="101" t="e">
        <f t="shared" ref="D140:F140" si="27">D138+D139</f>
        <v>#REF!</v>
      </c>
      <c r="E140" s="101" t="e">
        <f t="shared" si="27"/>
        <v>#REF!</v>
      </c>
      <c r="F140" s="101" t="e">
        <f t="shared" si="27"/>
        <v>#REF!</v>
      </c>
      <c r="G140" s="3"/>
      <c r="H140" s="136" t="e">
        <f>VLOOKUP($A$140,#REF!,MATCH($A$2,#REF!,0),0)-C140</f>
        <v>#REF!</v>
      </c>
      <c r="I140" s="136" t="e">
        <f>VLOOKUP($A$140,#REF!,MATCH($A$2,#REF!,0)+1,0)-D140</f>
        <v>#REF!</v>
      </c>
      <c r="J140" s="136" t="e">
        <f>VLOOKUP($A$140,#REF!,MATCH($A$2,#REF!,0)+2,0)-E140</f>
        <v>#REF!</v>
      </c>
      <c r="K140" s="136" t="e">
        <f>VLOOKUP($A$140,#REF!,MATCH($A$2,#REF!,0)+3,0)-F140</f>
        <v>#REF!</v>
      </c>
      <c r="L140" s="85"/>
    </row>
    <row r="141" spans="1:15" x14ac:dyDescent="0.25">
      <c r="B141" s="3"/>
      <c r="C141" s="3"/>
      <c r="D141" s="3"/>
      <c r="E141" s="3"/>
      <c r="F141" s="3"/>
      <c r="G141" s="3"/>
      <c r="H141" s="85"/>
      <c r="I141" s="85"/>
      <c r="J141" s="85"/>
      <c r="K141" s="85"/>
      <c r="L141" s="85"/>
      <c r="M141" s="85"/>
      <c r="N141" s="85"/>
      <c r="O141" s="85"/>
    </row>
    <row r="142" spans="1:15" x14ac:dyDescent="0.25">
      <c r="B142" s="3"/>
      <c r="C142" s="3"/>
      <c r="D142" s="3"/>
      <c r="E142" s="3"/>
      <c r="F142" s="3"/>
      <c r="G142" s="3"/>
      <c r="H142" s="3"/>
    </row>
    <row r="143" spans="1:15" x14ac:dyDescent="0.25">
      <c r="B143" s="3"/>
      <c r="C143" s="3"/>
      <c r="D143" s="3"/>
      <c r="E143" s="3"/>
      <c r="F143" s="3"/>
      <c r="G143" s="3"/>
    </row>
    <row r="144" spans="1:15" x14ac:dyDescent="0.25">
      <c r="B144" s="546" t="s">
        <v>42</v>
      </c>
      <c r="C144" s="546"/>
      <c r="D144" s="546"/>
      <c r="E144" s="546"/>
      <c r="F144" s="546"/>
    </row>
    <row r="145" spans="1:17" x14ac:dyDescent="0.25">
      <c r="B145" s="216" t="s">
        <v>43</v>
      </c>
      <c r="C145" s="51"/>
      <c r="D145" s="51"/>
      <c r="E145" s="51"/>
      <c r="F145" s="51"/>
    </row>
    <row r="146" spans="1:17" x14ac:dyDescent="0.25">
      <c r="B146" s="9"/>
      <c r="C146" s="130"/>
      <c r="D146" s="130"/>
      <c r="E146" s="130"/>
      <c r="F146" s="130"/>
    </row>
    <row r="147" spans="1:17" x14ac:dyDescent="0.25">
      <c r="B147" s="9"/>
      <c r="C147" s="130"/>
      <c r="D147" s="130"/>
      <c r="E147" s="130"/>
      <c r="F147" s="130"/>
    </row>
    <row r="152" spans="1:17" x14ac:dyDescent="0.25">
      <c r="B152" s="3"/>
      <c r="C152" s="3"/>
      <c r="D152" s="3"/>
      <c r="E152" s="3"/>
      <c r="F152" s="3"/>
      <c r="G152" s="3"/>
    </row>
    <row r="153" spans="1:17" x14ac:dyDescent="0.25">
      <c r="B153" s="3"/>
      <c r="C153" s="3"/>
      <c r="D153" s="3"/>
      <c r="E153" s="3"/>
      <c r="F153" s="3"/>
      <c r="G153" s="3"/>
      <c r="O153" s="49"/>
      <c r="P153" s="49"/>
      <c r="Q153" s="49"/>
    </row>
    <row r="154" spans="1:17" x14ac:dyDescent="0.25">
      <c r="B154" s="131" t="s">
        <v>250</v>
      </c>
      <c r="C154" s="132"/>
      <c r="D154" s="133"/>
      <c r="E154" s="133"/>
      <c r="F154" s="134"/>
      <c r="G154" s="134"/>
      <c r="O154" s="49"/>
      <c r="P154" s="49"/>
      <c r="Q154" s="49"/>
    </row>
    <row r="155" spans="1:17" ht="51.75" thickBot="1" x14ac:dyDescent="0.3">
      <c r="B155" s="547" t="s">
        <v>0</v>
      </c>
      <c r="C155" s="548"/>
      <c r="D155" s="548"/>
      <c r="E155" s="548"/>
      <c r="F155" s="548"/>
      <c r="G155" s="548"/>
      <c r="H155" s="3"/>
      <c r="I155" s="106" t="s">
        <v>106</v>
      </c>
      <c r="J155" s="104"/>
      <c r="K155" s="110" t="s">
        <v>205</v>
      </c>
      <c r="L155" s="117"/>
      <c r="M155" s="110" t="s">
        <v>206</v>
      </c>
      <c r="O155" s="260"/>
      <c r="P155" s="49"/>
      <c r="Q155" s="49"/>
    </row>
    <row r="156" spans="1:17" ht="38.25" x14ac:dyDescent="0.25">
      <c r="B156" s="189" t="s">
        <v>2</v>
      </c>
      <c r="C156" s="105" t="s">
        <v>96</v>
      </c>
      <c r="D156" s="105" t="s">
        <v>199</v>
      </c>
      <c r="E156" s="105" t="s">
        <v>203</v>
      </c>
      <c r="F156" s="105" t="s">
        <v>200</v>
      </c>
      <c r="G156" s="190" t="s">
        <v>201</v>
      </c>
      <c r="H156" s="3"/>
      <c r="I156" s="107"/>
      <c r="J156" s="104"/>
      <c r="K156" s="111" t="s">
        <v>207</v>
      </c>
      <c r="L156" s="118"/>
      <c r="M156" s="122" t="s">
        <v>208</v>
      </c>
      <c r="O156" s="49"/>
      <c r="P156" s="49"/>
      <c r="Q156" s="49"/>
    </row>
    <row r="157" spans="1:17" x14ac:dyDescent="0.25">
      <c r="A157" s="54" t="s">
        <v>242</v>
      </c>
      <c r="B157" s="191" t="s">
        <v>227</v>
      </c>
      <c r="C157" s="192" t="e">
        <f>-VLOOKUP($A$157,#REF!,MATCH($A$2,#REF!, 0),0)</f>
        <v>#REF!</v>
      </c>
      <c r="D157" s="192" t="e">
        <f>-VLOOKUP($A$158,#REF!,MATCH($A$2,#REF!, 0),0)</f>
        <v>#REF!</v>
      </c>
      <c r="E157" s="192" t="e">
        <f>-VLOOKUP($A$159,#REF!,MATCH($A$2,#REF!, 0),0)</f>
        <v>#REF!</v>
      </c>
      <c r="F157" s="192" t="e">
        <f>-VLOOKUP($A$160,#REF!,MATCH($A$2,#REF!, 0),0)</f>
        <v>#REF!</v>
      </c>
      <c r="G157" s="192" t="e">
        <f>SUM(C157:F157)</f>
        <v>#REF!</v>
      </c>
      <c r="H157" s="3"/>
      <c r="I157" s="108"/>
      <c r="J157" s="109"/>
      <c r="K157" s="112"/>
      <c r="L157" s="119"/>
      <c r="M157" s="112"/>
      <c r="O157" s="49"/>
      <c r="P157" s="49"/>
      <c r="Q157" s="49"/>
    </row>
    <row r="158" spans="1:17" x14ac:dyDescent="0.25">
      <c r="A158" s="54" t="s">
        <v>243</v>
      </c>
      <c r="B158" s="179" t="s">
        <v>41</v>
      </c>
      <c r="C158" s="178" t="e">
        <f>-VLOOKUP($A157,#REF!,MATCH($A$2,#REF!, 0)+1,0)</f>
        <v>#REF!</v>
      </c>
      <c r="D158" s="178">
        <v>0</v>
      </c>
      <c r="E158" s="178" t="e">
        <f>-VLOOKUP($A159,#REF!,MATCH($A$2,#REF!, 0)+1,0)</f>
        <v>#REF!</v>
      </c>
      <c r="F158" s="178" t="e">
        <f>-VLOOKUP($A160,#REF!,MATCH($A$2,#REF!, 0)+1,0)</f>
        <v>#REF!</v>
      </c>
      <c r="G158" s="192" t="e">
        <f t="shared" ref="G158:G159" si="28">SUM(C158:F158)</f>
        <v>#REF!</v>
      </c>
      <c r="H158" s="3"/>
      <c r="I158" s="78"/>
      <c r="J158" s="109"/>
      <c r="K158" s="113" t="e">
        <f>G158-C41</f>
        <v>#REF!</v>
      </c>
      <c r="L158" s="120"/>
      <c r="M158" s="113"/>
      <c r="O158" s="49"/>
      <c r="P158" s="49"/>
      <c r="Q158" s="49"/>
    </row>
    <row r="159" spans="1:17" x14ac:dyDescent="0.25">
      <c r="A159" s="54" t="s">
        <v>244</v>
      </c>
      <c r="B159" s="179" t="s">
        <v>202</v>
      </c>
      <c r="C159" s="178">
        <v>0</v>
      </c>
      <c r="D159" s="178" t="e">
        <f>-VLOOKUP($A158,#REF!,MATCH($A$2,#REF!, 0)+1,0)</f>
        <v>#REF!</v>
      </c>
      <c r="E159" s="178">
        <v>0</v>
      </c>
      <c r="F159" s="178">
        <v>0</v>
      </c>
      <c r="G159" s="192" t="e">
        <f t="shared" si="28"/>
        <v>#REF!</v>
      </c>
      <c r="H159" s="3"/>
      <c r="I159" s="78"/>
      <c r="J159" s="109"/>
      <c r="K159" s="114"/>
      <c r="L159" s="120"/>
      <c r="M159" s="114"/>
      <c r="O159" s="49"/>
      <c r="P159" s="49"/>
      <c r="Q159" s="49"/>
    </row>
    <row r="160" spans="1:17" x14ac:dyDescent="0.25">
      <c r="A160" s="54" t="s">
        <v>245</v>
      </c>
      <c r="B160" s="191" t="s">
        <v>228</v>
      </c>
      <c r="C160" s="193" t="e">
        <f>SUM(C157:C159)</f>
        <v>#REF!</v>
      </c>
      <c r="D160" s="193" t="e">
        <f>SUM(D157:D159)</f>
        <v>#REF!</v>
      </c>
      <c r="E160" s="193" t="e">
        <f t="shared" ref="E160:G160" si="29">SUM(E157:E159)</f>
        <v>#REF!</v>
      </c>
      <c r="F160" s="193" t="e">
        <f t="shared" si="29"/>
        <v>#REF!</v>
      </c>
      <c r="G160" s="193" t="e">
        <f t="shared" si="29"/>
        <v>#REF!</v>
      </c>
      <c r="H160" s="3"/>
      <c r="I160" s="24" t="e">
        <f>-VLOOKUP($A$161,#REF!, MATCH($A$2,#REF!, 0)+2,0)-G160</f>
        <v>#REF!</v>
      </c>
      <c r="J160" s="109"/>
      <c r="K160" s="113"/>
      <c r="L160" s="120"/>
      <c r="M160" s="113" t="e">
        <f>G160-C86</f>
        <v>#REF!</v>
      </c>
      <c r="O160" s="49"/>
      <c r="P160" s="49"/>
      <c r="Q160" s="49"/>
    </row>
    <row r="161" spans="1:17" x14ac:dyDescent="0.25">
      <c r="A161" s="54" t="s">
        <v>280</v>
      </c>
      <c r="B161" s="179" t="s">
        <v>41</v>
      </c>
      <c r="C161" s="178" t="e">
        <f>-VLOOKUP($A$157,#REF!,MATCH($A$2,#REF!, 0)+4,0)</f>
        <v>#REF!</v>
      </c>
      <c r="D161" s="178">
        <v>0</v>
      </c>
      <c r="E161" s="178" t="e">
        <f>-VLOOKUP($A$159,#REF!,MATCH($A$2,#REF!, 0)+4,0)</f>
        <v>#REF!</v>
      </c>
      <c r="F161" s="178" t="e">
        <f>-VLOOKUP($A$160,#REF!,MATCH($A$2,#REF!, 0)+4,0)</f>
        <v>#REF!</v>
      </c>
      <c r="G161" s="182" t="e">
        <f>SUM(C161:F161)</f>
        <v>#REF!</v>
      </c>
      <c r="H161" s="3"/>
      <c r="I161" s="78"/>
      <c r="J161" s="109"/>
      <c r="K161" s="113" t="e">
        <f>G161-D41</f>
        <v>#REF!</v>
      </c>
      <c r="L161" s="120"/>
      <c r="M161" s="113"/>
      <c r="O161" s="49"/>
      <c r="P161" s="49"/>
      <c r="Q161" s="49"/>
    </row>
    <row r="162" spans="1:17" x14ac:dyDescent="0.25">
      <c r="B162" s="179" t="s">
        <v>202</v>
      </c>
      <c r="C162" s="178">
        <v>0</v>
      </c>
      <c r="D162" s="178" t="e">
        <f>-VLOOKUP($A$158,#REF!,MATCH($A$2,#REF!, 0)+4,0)</f>
        <v>#REF!</v>
      </c>
      <c r="E162" s="178">
        <v>0</v>
      </c>
      <c r="F162" s="178">
        <v>0</v>
      </c>
      <c r="G162" s="182" t="e">
        <f>SUM(C162:F162)</f>
        <v>#REF!</v>
      </c>
      <c r="H162" s="3"/>
      <c r="I162" s="78"/>
      <c r="J162" s="109"/>
      <c r="K162" s="114"/>
      <c r="L162" s="120"/>
      <c r="M162" s="114"/>
      <c r="O162" s="49"/>
      <c r="P162" s="49"/>
      <c r="Q162" s="49"/>
    </row>
    <row r="163" spans="1:17" x14ac:dyDescent="0.25">
      <c r="B163" s="191" t="s">
        <v>229</v>
      </c>
      <c r="C163" s="193" t="e">
        <f>SUM(C160:C162)</f>
        <v>#REF!</v>
      </c>
      <c r="D163" s="193" t="e">
        <f>SUM(D160:D162)</f>
        <v>#REF!</v>
      </c>
      <c r="E163" s="193" t="e">
        <f t="shared" ref="E163:G163" si="30">SUM(E160:E162)</f>
        <v>#REF!</v>
      </c>
      <c r="F163" s="193" t="e">
        <f t="shared" si="30"/>
        <v>#REF!</v>
      </c>
      <c r="G163" s="193" t="e">
        <f t="shared" si="30"/>
        <v>#REF!</v>
      </c>
      <c r="H163" s="3"/>
      <c r="I163" s="24" t="e">
        <f>-VLOOKUP($A$161,#REF!, MATCH($A$2,#REF!, 0)+5,0)-G163</f>
        <v>#REF!</v>
      </c>
      <c r="J163" s="109"/>
      <c r="K163" s="113"/>
      <c r="L163" s="120"/>
      <c r="M163" s="113" t="e">
        <f>G163-D86</f>
        <v>#REF!</v>
      </c>
      <c r="O163" s="49"/>
      <c r="P163" s="49"/>
      <c r="Q163" s="49"/>
    </row>
    <row r="164" spans="1:17" x14ac:dyDescent="0.25">
      <c r="B164" s="179" t="s">
        <v>41</v>
      </c>
      <c r="C164" s="178" t="e">
        <f>-VLOOKUP($A$157,#REF!,MATCH($A$2,#REF!, 0)+7,0)</f>
        <v>#REF!</v>
      </c>
      <c r="D164" s="178">
        <v>0</v>
      </c>
      <c r="E164" s="178" t="e">
        <f>-VLOOKUP($A$159,#REF!,MATCH($A$2,#REF!, 0)+7,0)</f>
        <v>#REF!</v>
      </c>
      <c r="F164" s="178" t="e">
        <f>-VLOOKUP($A$160,#REF!,MATCH($A$2,#REF!, 0)+7,0)</f>
        <v>#REF!</v>
      </c>
      <c r="G164" s="192" t="e">
        <f>SUM(C164:F164)</f>
        <v>#REF!</v>
      </c>
      <c r="H164" s="3"/>
      <c r="I164" s="78"/>
      <c r="J164" s="109"/>
      <c r="K164" s="113" t="e">
        <f>G164-E41</f>
        <v>#REF!</v>
      </c>
      <c r="L164" s="120"/>
      <c r="M164" s="113"/>
      <c r="O164" s="49"/>
      <c r="P164" s="49"/>
      <c r="Q164" s="49"/>
    </row>
    <row r="165" spans="1:17" x14ac:dyDescent="0.25">
      <c r="B165" s="194" t="s">
        <v>202</v>
      </c>
      <c r="C165" s="178">
        <v>0</v>
      </c>
      <c r="D165" s="178" t="e">
        <f>-VLOOKUP($A$158,#REF!,MATCH($A$2,#REF!, 0)+7,0)</f>
        <v>#REF!</v>
      </c>
      <c r="E165" s="178">
        <v>0</v>
      </c>
      <c r="F165" s="178">
        <v>0</v>
      </c>
      <c r="G165" s="182" t="e">
        <f>SUM(C165:F165)</f>
        <v>#REF!</v>
      </c>
      <c r="H165" s="3"/>
      <c r="I165" s="78"/>
      <c r="J165" s="109"/>
      <c r="K165" s="114"/>
      <c r="L165" s="120"/>
      <c r="M165" s="114"/>
      <c r="O165" s="49"/>
      <c r="P165" s="49"/>
      <c r="Q165" s="49"/>
    </row>
    <row r="166" spans="1:17" x14ac:dyDescent="0.25">
      <c r="B166" s="175" t="s">
        <v>230</v>
      </c>
      <c r="C166" s="193" t="e">
        <f>SUM(C164:C165)+C160</f>
        <v>#REF!</v>
      </c>
      <c r="D166" s="193" t="e">
        <f t="shared" ref="D166:G166" si="31">SUM(D164:D165)+D160</f>
        <v>#REF!</v>
      </c>
      <c r="E166" s="193" t="e">
        <f t="shared" si="31"/>
        <v>#REF!</v>
      </c>
      <c r="F166" s="193" t="e">
        <f t="shared" si="31"/>
        <v>#REF!</v>
      </c>
      <c r="G166" s="193" t="e">
        <f t="shared" si="31"/>
        <v>#REF!</v>
      </c>
      <c r="H166" s="3"/>
      <c r="I166" s="24" t="e">
        <f>-VLOOKUP($A$161,#REF!, MATCH($A$2,#REF!, 0)+8,0)-G166</f>
        <v>#REF!</v>
      </c>
      <c r="J166" s="109"/>
      <c r="K166" s="115"/>
      <c r="L166" s="121"/>
      <c r="M166" s="113" t="e">
        <f>G166-E86</f>
        <v>#REF!</v>
      </c>
      <c r="O166" s="49"/>
      <c r="P166" s="49"/>
      <c r="Q166" s="49"/>
    </row>
    <row r="167" spans="1:17" x14ac:dyDescent="0.25">
      <c r="B167" s="179" t="s">
        <v>41</v>
      </c>
      <c r="C167" s="178" t="e">
        <f>-VLOOKUP($A$157,#REF!,MATCH($A$2,#REF!, 0)+10,0)</f>
        <v>#REF!</v>
      </c>
      <c r="D167" s="178">
        <v>0</v>
      </c>
      <c r="E167" s="178" t="e">
        <f>-VLOOKUP($A$159,#REF!,MATCH($A$2,#REF!, 0)+10,0)</f>
        <v>#REF!</v>
      </c>
      <c r="F167" s="178" t="e">
        <f>-VLOOKUP($A$160,#REF!,MATCH($A$2,#REF!, 0)+10,0)</f>
        <v>#REF!</v>
      </c>
      <c r="G167" s="192" t="e">
        <f>SUM(C167:F167)</f>
        <v>#REF!</v>
      </c>
      <c r="H167" s="3"/>
      <c r="I167" s="68"/>
      <c r="J167" s="109"/>
      <c r="K167" s="113" t="e">
        <f>G167-F41</f>
        <v>#REF!</v>
      </c>
      <c r="L167" s="121"/>
      <c r="M167" s="115"/>
      <c r="O167" s="49"/>
      <c r="P167" s="49"/>
      <c r="Q167" s="49"/>
    </row>
    <row r="168" spans="1:17" x14ac:dyDescent="0.25">
      <c r="B168" s="179" t="s">
        <v>202</v>
      </c>
      <c r="C168" s="195">
        <v>0</v>
      </c>
      <c r="D168" s="178" t="e">
        <f>-VLOOKUP($A$158,#REF!,MATCH($A$2,#REF!, 0)+10,0)</f>
        <v>#REF!</v>
      </c>
      <c r="E168" s="195">
        <v>0</v>
      </c>
      <c r="F168" s="195">
        <v>0</v>
      </c>
      <c r="G168" s="182" t="e">
        <f>SUM(C168:F168)</f>
        <v>#REF!</v>
      </c>
      <c r="H168" s="3"/>
      <c r="I168" s="68"/>
      <c r="J168" s="109"/>
      <c r="K168" s="114"/>
      <c r="L168" s="121"/>
      <c r="M168" s="114"/>
      <c r="O168" s="49"/>
      <c r="P168" s="49"/>
      <c r="Q168" s="49"/>
    </row>
    <row r="169" spans="1:17" ht="15.75" thickBot="1" x14ac:dyDescent="0.3">
      <c r="B169" s="183" t="s">
        <v>231</v>
      </c>
      <c r="C169" s="184" t="e">
        <f>SUM(C166:C168)</f>
        <v>#REF!</v>
      </c>
      <c r="D169" s="184" t="e">
        <f>SUM(D166:D168)</f>
        <v>#REF!</v>
      </c>
      <c r="E169" s="184" t="e">
        <f t="shared" ref="E169:G169" si="32">SUM(E166:E168)</f>
        <v>#REF!</v>
      </c>
      <c r="F169" s="184" t="e">
        <f t="shared" si="32"/>
        <v>#REF!</v>
      </c>
      <c r="G169" s="184" t="e">
        <f t="shared" si="32"/>
        <v>#REF!</v>
      </c>
      <c r="H169" s="3"/>
      <c r="I169" s="136" t="e">
        <f>-VLOOKUP($A$161,#REF!, MATCH($A$2,#REF!, 0)+11,0)-G169</f>
        <v>#REF!</v>
      </c>
      <c r="J169" s="109"/>
      <c r="K169" s="116"/>
      <c r="L169" s="121"/>
      <c r="M169" s="116" t="e">
        <f>G169-F86</f>
        <v>#REF!</v>
      </c>
      <c r="O169" s="49"/>
      <c r="P169" s="49"/>
      <c r="Q169" s="49"/>
    </row>
    <row r="170" spans="1:17" x14ac:dyDescent="0.25">
      <c r="B170" s="3"/>
      <c r="C170" s="3"/>
      <c r="D170" s="3"/>
      <c r="E170" s="3"/>
      <c r="F170" s="3"/>
      <c r="G170" s="3"/>
      <c r="H170" s="3"/>
      <c r="O170" s="49"/>
      <c r="P170" s="49"/>
      <c r="Q170" s="49"/>
    </row>
    <row r="171" spans="1:17" x14ac:dyDescent="0.25">
      <c r="B171" s="3"/>
      <c r="C171" s="3"/>
      <c r="D171" s="3"/>
      <c r="E171" s="3"/>
      <c r="F171" s="3"/>
      <c r="G171" s="3"/>
      <c r="H171" s="3"/>
      <c r="O171" s="49"/>
      <c r="P171" s="49"/>
      <c r="Q171" s="49"/>
    </row>
    <row r="172" spans="1:17" x14ac:dyDescent="0.25">
      <c r="B172" s="3"/>
      <c r="C172" s="3"/>
      <c r="D172" s="3"/>
      <c r="E172" s="3"/>
      <c r="F172" s="3"/>
      <c r="G172" s="3"/>
      <c r="H172" s="3"/>
    </row>
    <row r="173" spans="1:17" x14ac:dyDescent="0.25">
      <c r="B173" s="3"/>
      <c r="C173" s="3"/>
      <c r="D173" s="3"/>
      <c r="E173" s="3"/>
      <c r="F173" s="3"/>
      <c r="G173" s="3"/>
      <c r="H173" s="3"/>
    </row>
    <row r="174" spans="1:17" x14ac:dyDescent="0.25">
      <c r="B174" s="3"/>
      <c r="C174" s="3"/>
      <c r="D174" s="3"/>
      <c r="E174" s="3"/>
      <c r="F174" s="3"/>
      <c r="G174" s="3"/>
    </row>
    <row r="175" spans="1:17" x14ac:dyDescent="0.25">
      <c r="B175" s="3"/>
      <c r="C175" s="3"/>
      <c r="D175" s="3"/>
      <c r="E175" s="3"/>
      <c r="F175" s="3"/>
      <c r="G175" s="3"/>
    </row>
    <row r="176" spans="1:17" x14ac:dyDescent="0.25">
      <c r="B176" s="1" t="s">
        <v>251</v>
      </c>
      <c r="C176" s="132"/>
      <c r="D176" s="2"/>
      <c r="E176" s="2"/>
      <c r="F176" s="2"/>
      <c r="G176" s="3"/>
    </row>
    <row r="177" spans="1:15" x14ac:dyDescent="0.25">
      <c r="B177" s="2"/>
      <c r="C177" s="2"/>
      <c r="D177" s="2"/>
      <c r="E177" s="2"/>
      <c r="F177" s="2"/>
      <c r="G177" s="3"/>
      <c r="H177" s="4"/>
      <c r="I177" s="4"/>
      <c r="J177" s="4"/>
      <c r="K177" s="4"/>
      <c r="L177" s="4"/>
      <c r="M177" s="7" t="s">
        <v>104</v>
      </c>
      <c r="N177" s="4"/>
      <c r="O177" s="4"/>
    </row>
    <row r="178" spans="1:15" x14ac:dyDescent="0.25">
      <c r="B178" s="542" t="s">
        <v>105</v>
      </c>
      <c r="C178" s="542"/>
      <c r="D178" s="542"/>
      <c r="E178" s="542"/>
      <c r="F178" s="542"/>
      <c r="G178" s="3"/>
      <c r="H178" s="4"/>
      <c r="I178" s="4"/>
      <c r="J178" s="4"/>
      <c r="K178" s="4"/>
      <c r="L178" s="4"/>
      <c r="M178" s="7" t="s">
        <v>246</v>
      </c>
      <c r="N178" s="4"/>
      <c r="O178" s="9" t="s">
        <v>107</v>
      </c>
    </row>
    <row r="179" spans="1:15" x14ac:dyDescent="0.25">
      <c r="B179" s="545" t="s">
        <v>0</v>
      </c>
      <c r="C179" s="545"/>
      <c r="D179" s="545"/>
      <c r="E179" s="545"/>
      <c r="F179" s="545"/>
      <c r="G179" s="3"/>
      <c r="H179" s="38" t="s">
        <v>106</v>
      </c>
      <c r="I179" s="43"/>
      <c r="J179" s="43"/>
      <c r="K179" s="56"/>
      <c r="L179" s="4"/>
      <c r="M179" s="126"/>
      <c r="N179" s="4"/>
      <c r="O179" s="216" t="s">
        <v>1</v>
      </c>
    </row>
    <row r="180" spans="1:15" x14ac:dyDescent="0.25">
      <c r="B180" s="171" t="s">
        <v>2</v>
      </c>
      <c r="C180" s="172" t="s">
        <v>3</v>
      </c>
      <c r="D180" s="172" t="s">
        <v>4</v>
      </c>
      <c r="E180" s="172" t="s">
        <v>4</v>
      </c>
      <c r="F180" s="172" t="s">
        <v>5</v>
      </c>
      <c r="G180" s="3"/>
      <c r="H180" s="11" t="s">
        <v>3</v>
      </c>
      <c r="I180" s="11" t="s">
        <v>4</v>
      </c>
      <c r="J180" s="11" t="s">
        <v>4</v>
      </c>
      <c r="K180" s="11" t="s">
        <v>5</v>
      </c>
      <c r="L180" s="85"/>
      <c r="M180" s="86" t="s">
        <v>4</v>
      </c>
      <c r="N180" s="87"/>
      <c r="O180" s="88" t="s">
        <v>4</v>
      </c>
    </row>
    <row r="181" spans="1:15" x14ac:dyDescent="0.25">
      <c r="B181" s="173" t="s">
        <v>2</v>
      </c>
      <c r="C181" s="174" t="s">
        <v>6</v>
      </c>
      <c r="D181" s="174" t="s">
        <v>7</v>
      </c>
      <c r="E181" s="174" t="s">
        <v>8</v>
      </c>
      <c r="F181" s="174" t="s">
        <v>7</v>
      </c>
      <c r="G181" s="3"/>
      <c r="H181" s="13" t="s">
        <v>6</v>
      </c>
      <c r="I181" s="13" t="s">
        <v>7</v>
      </c>
      <c r="J181" s="13" t="s">
        <v>8</v>
      </c>
      <c r="K181" s="13" t="s">
        <v>7</v>
      </c>
      <c r="L181" s="4"/>
      <c r="M181" s="89" t="s">
        <v>7</v>
      </c>
      <c r="N181" s="124"/>
      <c r="O181" s="16" t="s">
        <v>7</v>
      </c>
    </row>
    <row r="182" spans="1:15" x14ac:dyDescent="0.25">
      <c r="B182" s="175" t="s">
        <v>209</v>
      </c>
      <c r="C182" s="176" t="s">
        <v>2</v>
      </c>
      <c r="D182" s="176" t="s">
        <v>2</v>
      </c>
      <c r="E182" s="176" t="s">
        <v>2</v>
      </c>
      <c r="F182" s="176" t="s">
        <v>2</v>
      </c>
      <c r="G182" s="3"/>
      <c r="H182" s="20"/>
      <c r="I182" s="20"/>
      <c r="J182" s="20"/>
      <c r="K182" s="20"/>
      <c r="L182" s="4"/>
      <c r="M182" s="98"/>
      <c r="N182" s="4"/>
      <c r="O182" s="66"/>
    </row>
    <row r="183" spans="1:15" x14ac:dyDescent="0.25">
      <c r="A183" s="54" t="s">
        <v>44</v>
      </c>
      <c r="B183" s="177" t="s">
        <v>210</v>
      </c>
      <c r="C183" s="178" t="e">
        <f>-VLOOKUP($A183,#REF!,MATCH($A$4,#REF!,0),0)</f>
        <v>#REF!</v>
      </c>
      <c r="D183" s="178" t="e">
        <f>-VLOOKUP($A183,#REF!,MATCH($A$4,#REF!,0)+1,0)</f>
        <v>#REF!</v>
      </c>
      <c r="E183" s="178" t="e">
        <f>-VLOOKUP($A183,#REF!,MATCH($A$4,#REF!,0)+2,0)</f>
        <v>#REF!</v>
      </c>
      <c r="F183" s="178" t="e">
        <f>-VLOOKUP($A183,#REF!,MATCH($A$4,#REF!,0)+3,0)</f>
        <v>#REF!</v>
      </c>
      <c r="G183" s="3"/>
      <c r="H183" s="78"/>
      <c r="I183" s="78"/>
      <c r="J183" s="78"/>
      <c r="K183" s="78"/>
      <c r="L183" s="4"/>
      <c r="M183" s="21"/>
      <c r="N183" s="4"/>
      <c r="O183" s="22" t="e">
        <f>D183-M183</f>
        <v>#REF!</v>
      </c>
    </row>
    <row r="184" spans="1:15" x14ac:dyDescent="0.25">
      <c r="A184" s="54" t="s">
        <v>45</v>
      </c>
      <c r="B184" s="179" t="s">
        <v>211</v>
      </c>
      <c r="C184" s="178" t="e">
        <f>-VLOOKUP($A184,#REF!,MATCH($A$4,#REF!,0),0)</f>
        <v>#REF!</v>
      </c>
      <c r="D184" s="178" t="e">
        <f>-VLOOKUP($A184,#REF!,MATCH($A$4,#REF!,0)+1,0)</f>
        <v>#REF!</v>
      </c>
      <c r="E184" s="178" t="e">
        <f>-VLOOKUP($A184,#REF!,MATCH($A$4,#REF!,0)+2,0)</f>
        <v>#REF!</v>
      </c>
      <c r="F184" s="178" t="e">
        <f>-VLOOKUP($A184,#REF!,MATCH($A$4,#REF!,0)+3,0)</f>
        <v>#REF!</v>
      </c>
      <c r="G184" s="3"/>
      <c r="H184" s="78"/>
      <c r="I184" s="78"/>
      <c r="J184" s="78"/>
      <c r="K184" s="78"/>
      <c r="L184" s="4"/>
      <c r="M184" s="21"/>
      <c r="N184" s="4"/>
      <c r="O184" s="22" t="e">
        <f t="shared" ref="O184:O231" si="33">D184-M184</f>
        <v>#REF!</v>
      </c>
    </row>
    <row r="185" spans="1:15" x14ac:dyDescent="0.25">
      <c r="A185" s="54" t="s">
        <v>49</v>
      </c>
      <c r="B185" s="179" t="s">
        <v>16</v>
      </c>
      <c r="C185" s="178" t="e">
        <f>-VLOOKUP($A185,#REF!,MATCH($A$4,#REF!,0),0)</f>
        <v>#REF!</v>
      </c>
      <c r="D185" s="178" t="e">
        <f>-VLOOKUP($A185,#REF!,MATCH($A$4,#REF!,0)+1,0)</f>
        <v>#REF!</v>
      </c>
      <c r="E185" s="178" t="e">
        <f>-VLOOKUP($A185,#REF!,MATCH($A$4,#REF!,0)+2,0)</f>
        <v>#REF!</v>
      </c>
      <c r="F185" s="178" t="e">
        <f>-VLOOKUP($A185,#REF!,MATCH($A$4,#REF!,0)+3,0)</f>
        <v>#REF!</v>
      </c>
      <c r="G185" s="3"/>
      <c r="H185" s="78"/>
      <c r="I185" s="78"/>
      <c r="J185" s="78"/>
      <c r="K185" s="78"/>
      <c r="L185" s="4"/>
      <c r="M185" s="21"/>
      <c r="N185" s="4"/>
      <c r="O185" s="22" t="e">
        <f t="shared" si="33"/>
        <v>#REF!</v>
      </c>
    </row>
    <row r="186" spans="1:15" x14ac:dyDescent="0.25">
      <c r="A186" s="54" t="s">
        <v>47</v>
      </c>
      <c r="B186" s="179" t="s">
        <v>14</v>
      </c>
      <c r="C186" s="178" t="e">
        <f>-VLOOKUP($A186,#REF!,MATCH($A$4,#REF!,0),0)</f>
        <v>#REF!</v>
      </c>
      <c r="D186" s="178" t="e">
        <f>-VLOOKUP($A186,#REF!,MATCH($A$4,#REF!,0)+1,0)</f>
        <v>#REF!</v>
      </c>
      <c r="E186" s="178" t="e">
        <f>-VLOOKUP($A186,#REF!,MATCH($A$4,#REF!,0)+2,0)</f>
        <v>#REF!</v>
      </c>
      <c r="F186" s="178" t="e">
        <f>-VLOOKUP($A186,#REF!,MATCH($A$4,#REF!,0)+3,0)</f>
        <v>#REF!</v>
      </c>
      <c r="G186" s="3"/>
      <c r="H186" s="78"/>
      <c r="I186" s="78"/>
      <c r="J186" s="78"/>
      <c r="K186" s="78"/>
      <c r="L186" s="4"/>
      <c r="M186" s="21"/>
      <c r="N186" s="4"/>
      <c r="O186" s="22" t="e">
        <f t="shared" si="33"/>
        <v>#REF!</v>
      </c>
    </row>
    <row r="187" spans="1:15" x14ac:dyDescent="0.25">
      <c r="A187" s="54" t="s">
        <v>48</v>
      </c>
      <c r="B187" s="179" t="s">
        <v>15</v>
      </c>
      <c r="C187" s="178" t="e">
        <f>-VLOOKUP($A187,#REF!,MATCH($A$4,#REF!,0),0)</f>
        <v>#REF!</v>
      </c>
      <c r="D187" s="178" t="e">
        <f>-VLOOKUP($A187,#REF!,MATCH($A$4,#REF!,0)+1,0)</f>
        <v>#REF!</v>
      </c>
      <c r="E187" s="178" t="e">
        <f>-VLOOKUP($A187,#REF!,MATCH($A$4,#REF!,0)+2,0)</f>
        <v>#REF!</v>
      </c>
      <c r="F187" s="178" t="e">
        <f>-VLOOKUP($A187,#REF!,MATCH($A$4,#REF!,0)+3,0)</f>
        <v>#REF!</v>
      </c>
      <c r="G187" s="3"/>
      <c r="H187" s="78"/>
      <c r="I187" s="78"/>
      <c r="J187" s="78"/>
      <c r="K187" s="78"/>
      <c r="L187" s="4"/>
      <c r="M187" s="21"/>
      <c r="N187" s="4"/>
      <c r="O187" s="22" t="e">
        <f t="shared" si="33"/>
        <v>#REF!</v>
      </c>
    </row>
    <row r="188" spans="1:15" x14ac:dyDescent="0.25">
      <c r="A188" s="54" t="s">
        <v>46</v>
      </c>
      <c r="B188" s="177" t="s">
        <v>13</v>
      </c>
      <c r="C188" s="178" t="e">
        <f>-VLOOKUP($A188,#REF!,MATCH($A$4,#REF!,0),0)</f>
        <v>#REF!</v>
      </c>
      <c r="D188" s="178" t="e">
        <f>-VLOOKUP($A188,#REF!,MATCH($A$4,#REF!,0)+1,0)</f>
        <v>#REF!</v>
      </c>
      <c r="E188" s="178" t="e">
        <f>-VLOOKUP($A188,#REF!,MATCH($A$4,#REF!,0)+2,0)</f>
        <v>#REF!</v>
      </c>
      <c r="F188" s="178" t="e">
        <f>-VLOOKUP($A188,#REF!,MATCH($A$4,#REF!,0)+3,0)</f>
        <v>#REF!</v>
      </c>
      <c r="G188" s="3"/>
      <c r="H188" s="78"/>
      <c r="I188" s="78"/>
      <c r="J188" s="78"/>
      <c r="K188" s="78"/>
      <c r="L188" s="4"/>
      <c r="M188" s="21"/>
      <c r="N188" s="4"/>
      <c r="O188" s="22" t="e">
        <f t="shared" si="33"/>
        <v>#REF!</v>
      </c>
    </row>
    <row r="189" spans="1:15" x14ac:dyDescent="0.25">
      <c r="A189" s="54" t="s">
        <v>50</v>
      </c>
      <c r="B189" s="179" t="s">
        <v>17</v>
      </c>
      <c r="C189" s="178" t="e">
        <f>-VLOOKUP($A189,#REF!,MATCH($A$4,#REF!,0),0)</f>
        <v>#REF!</v>
      </c>
      <c r="D189" s="178" t="e">
        <f>-VLOOKUP($A189,#REF!,MATCH($A$4,#REF!,0)+1,0)</f>
        <v>#REF!</v>
      </c>
      <c r="E189" s="178" t="e">
        <f>-VLOOKUP($A189,#REF!,MATCH($A$4,#REF!,0)+2,0)</f>
        <v>#REF!</v>
      </c>
      <c r="F189" s="178" t="e">
        <f>-VLOOKUP($A189,#REF!,MATCH($A$4,#REF!,0)+3,0)</f>
        <v>#REF!</v>
      </c>
      <c r="G189" s="3"/>
      <c r="H189" s="78"/>
      <c r="I189" s="78"/>
      <c r="J189" s="78"/>
      <c r="K189" s="78"/>
      <c r="L189" s="4"/>
      <c r="M189" s="21"/>
      <c r="N189" s="4"/>
      <c r="O189" s="22" t="e">
        <f t="shared" si="33"/>
        <v>#REF!</v>
      </c>
    </row>
    <row r="190" spans="1:15" x14ac:dyDescent="0.25">
      <c r="A190" s="54" t="s">
        <v>51</v>
      </c>
      <c r="B190" s="180" t="s">
        <v>237</v>
      </c>
      <c r="C190" s="181" t="e">
        <f>SUM(C183:C189)</f>
        <v>#REF!</v>
      </c>
      <c r="D190" s="181" t="e">
        <f t="shared" ref="D190:F190" si="34">SUM(D183:D189)</f>
        <v>#REF!</v>
      </c>
      <c r="E190" s="181" t="e">
        <f t="shared" si="34"/>
        <v>#REF!</v>
      </c>
      <c r="F190" s="181" t="e">
        <f t="shared" si="34"/>
        <v>#REF!</v>
      </c>
      <c r="G190" s="3"/>
      <c r="H190" s="135" t="e">
        <f>-VLOOKUP($A190,#REF!,MATCH($A$4,#REF!,0),0)-C190</f>
        <v>#REF!</v>
      </c>
      <c r="I190" s="135" t="e">
        <f>-VLOOKUP($A190,#REF!,MATCH($A$4,#REF!,0)+1,0)-D190</f>
        <v>#REF!</v>
      </c>
      <c r="J190" s="135" t="e">
        <f>-VLOOKUP($A190,#REF!,MATCH($A$4,#REF!,0)+2,0)-E190</f>
        <v>#REF!</v>
      </c>
      <c r="K190" s="135" t="e">
        <f>-VLOOKUP($A190,#REF!,MATCH($A$4,#REF!,0)+3,0)-F190</f>
        <v>#REF!</v>
      </c>
      <c r="L190" s="4"/>
      <c r="M190" s="31"/>
      <c r="N190" s="4"/>
      <c r="O190" s="32" t="e">
        <f t="shared" si="33"/>
        <v>#REF!</v>
      </c>
    </row>
    <row r="191" spans="1:15" ht="10.35" customHeight="1" x14ac:dyDescent="0.25">
      <c r="B191" s="179" t="s">
        <v>268</v>
      </c>
      <c r="C191" s="179" t="s">
        <v>268</v>
      </c>
      <c r="D191" s="179" t="s">
        <v>268</v>
      </c>
      <c r="E191" s="179" t="s">
        <v>268</v>
      </c>
      <c r="F191" s="179" t="s">
        <v>268</v>
      </c>
      <c r="G191" s="3"/>
      <c r="H191" s="68"/>
      <c r="I191" s="68"/>
      <c r="J191" s="68"/>
      <c r="K191" s="68"/>
      <c r="L191" s="4"/>
      <c r="M191" s="21"/>
      <c r="N191" s="4"/>
      <c r="O191" s="22"/>
    </row>
    <row r="192" spans="1:15" x14ac:dyDescent="0.25">
      <c r="B192" s="175" t="s">
        <v>238</v>
      </c>
      <c r="C192" s="178" t="s">
        <v>2</v>
      </c>
      <c r="D192" s="178" t="s">
        <v>2</v>
      </c>
      <c r="E192" s="178" t="s">
        <v>2</v>
      </c>
      <c r="F192" s="178" t="s">
        <v>2</v>
      </c>
      <c r="G192" s="3"/>
      <c r="H192" s="68"/>
      <c r="I192" s="68"/>
      <c r="J192" s="68"/>
      <c r="K192" s="68"/>
      <c r="L192" s="4"/>
      <c r="M192" s="21"/>
      <c r="N192" s="4"/>
      <c r="O192" s="22"/>
    </row>
    <row r="193" spans="1:15" x14ac:dyDescent="0.25">
      <c r="A193" s="54" t="s">
        <v>55</v>
      </c>
      <c r="B193" s="179" t="s">
        <v>239</v>
      </c>
      <c r="C193" s="178" t="e">
        <f>VLOOKUP($A193,#REF!,MATCH($A$4,#REF!,0),0)</f>
        <v>#REF!</v>
      </c>
      <c r="D193" s="178" t="e">
        <f>VLOOKUP($A193,#REF!,MATCH($A$4,#REF!,0)+1,0)</f>
        <v>#REF!</v>
      </c>
      <c r="E193" s="178" t="e">
        <f>VLOOKUP($A193,#REF!,MATCH($A$4,#REF!,0)+2,0)</f>
        <v>#REF!</v>
      </c>
      <c r="F193" s="178" t="e">
        <f>VLOOKUP($A193,#REF!,MATCH($A$4,#REF!,0)+3,0)</f>
        <v>#REF!</v>
      </c>
      <c r="G193" s="3"/>
      <c r="H193" s="68"/>
      <c r="I193" s="68"/>
      <c r="J193" s="68"/>
      <c r="K193" s="68"/>
      <c r="L193" s="4"/>
      <c r="M193" s="21"/>
      <c r="N193" s="4"/>
      <c r="O193" s="22" t="e">
        <f t="shared" si="33"/>
        <v>#REF!</v>
      </c>
    </row>
    <row r="194" spans="1:15" x14ac:dyDescent="0.25">
      <c r="A194" s="54" t="s">
        <v>53</v>
      </c>
      <c r="B194" s="179" t="s">
        <v>23</v>
      </c>
      <c r="C194" s="178" t="e">
        <f>VLOOKUP($A194,#REF!,MATCH($A$4,#REF!,0),0)</f>
        <v>#REF!</v>
      </c>
      <c r="D194" s="178" t="e">
        <f>VLOOKUP($A194,#REF!,MATCH($A$4,#REF!,0)+1,0)</f>
        <v>#REF!</v>
      </c>
      <c r="E194" s="178" t="e">
        <f>VLOOKUP($A194,#REF!,MATCH($A$4,#REF!,0)+2,0)</f>
        <v>#REF!</v>
      </c>
      <c r="F194" s="178" t="e">
        <f>VLOOKUP($A194,#REF!,MATCH($A$4,#REF!,0)+3,0)</f>
        <v>#REF!</v>
      </c>
      <c r="G194" s="3"/>
      <c r="H194" s="68"/>
      <c r="I194" s="68"/>
      <c r="J194" s="68"/>
      <c r="K194" s="68"/>
      <c r="L194" s="4"/>
      <c r="M194" s="21"/>
      <c r="N194" s="4"/>
      <c r="O194" s="22" t="e">
        <f t="shared" si="33"/>
        <v>#REF!</v>
      </c>
    </row>
    <row r="195" spans="1:15" x14ac:dyDescent="0.25">
      <c r="A195" s="54" t="s">
        <v>232</v>
      </c>
      <c r="B195" s="179" t="s">
        <v>213</v>
      </c>
      <c r="C195" s="178" t="e">
        <f>VLOOKUP($A195,#REF!,MATCH($A$4,#REF!,0),0)</f>
        <v>#REF!</v>
      </c>
      <c r="D195" s="178" t="e">
        <f>VLOOKUP($A195,#REF!,MATCH($A$4,#REF!,0)+1,0)</f>
        <v>#REF!</v>
      </c>
      <c r="E195" s="178" t="e">
        <f>VLOOKUP($A195,#REF!,MATCH($A$4,#REF!,0)+2,0)</f>
        <v>#REF!</v>
      </c>
      <c r="F195" s="178" t="e">
        <f>VLOOKUP($A195,#REF!,MATCH($A$4,#REF!,0)+3,0)</f>
        <v>#REF!</v>
      </c>
      <c r="G195" s="3"/>
      <c r="H195" s="68"/>
      <c r="I195" s="68"/>
      <c r="J195" s="68"/>
      <c r="K195" s="68"/>
      <c r="L195" s="4"/>
      <c r="M195" s="21"/>
      <c r="N195" s="4"/>
      <c r="O195" s="22" t="e">
        <f t="shared" si="33"/>
        <v>#REF!</v>
      </c>
    </row>
    <row r="196" spans="1:15" x14ac:dyDescent="0.25">
      <c r="A196" s="54" t="s">
        <v>162</v>
      </c>
      <c r="B196" s="179" t="s">
        <v>22</v>
      </c>
      <c r="C196" s="178" t="e">
        <f>VLOOKUP($A196,#REF!,MATCH($A$4,#REF!,0),0)</f>
        <v>#REF!</v>
      </c>
      <c r="D196" s="178" t="e">
        <f>VLOOKUP($A196,#REF!,MATCH($A$4,#REF!,0)+1,0)</f>
        <v>#REF!</v>
      </c>
      <c r="E196" s="178" t="e">
        <f>VLOOKUP($A196,#REF!,MATCH($A$4,#REF!,0)+2,0)</f>
        <v>#REF!</v>
      </c>
      <c r="F196" s="178" t="e">
        <f>VLOOKUP($A196,#REF!,MATCH($A$4,#REF!,0)+3,0)</f>
        <v>#REF!</v>
      </c>
      <c r="G196" s="3"/>
      <c r="H196" s="68"/>
      <c r="I196" s="68"/>
      <c r="J196" s="68"/>
      <c r="K196" s="68"/>
      <c r="L196" s="4"/>
      <c r="M196" s="21"/>
      <c r="N196" s="4"/>
      <c r="O196" s="22"/>
    </row>
    <row r="197" spans="1:15" x14ac:dyDescent="0.25">
      <c r="A197" s="54" t="s">
        <v>161</v>
      </c>
      <c r="B197" s="179" t="s">
        <v>266</v>
      </c>
      <c r="C197" s="178" t="e">
        <f>VLOOKUP($A197,#REF!,MATCH($A$4,#REF!,0),0)</f>
        <v>#REF!</v>
      </c>
      <c r="D197" s="178" t="e">
        <f>VLOOKUP($A197,#REF!,MATCH($A$4,#REF!,0)+1,0)</f>
        <v>#REF!</v>
      </c>
      <c r="E197" s="178" t="e">
        <f>VLOOKUP($A197,#REF!,MATCH($A$4,#REF!,0)+2,0)</f>
        <v>#REF!</v>
      </c>
      <c r="F197" s="178" t="e">
        <f>VLOOKUP($A197,#REF!,MATCH($A$4,#REF!,0)+3,0)</f>
        <v>#REF!</v>
      </c>
      <c r="G197" s="3"/>
      <c r="H197" s="68"/>
      <c r="I197" s="68"/>
      <c r="J197" s="68"/>
      <c r="K197" s="68"/>
      <c r="L197" s="4"/>
      <c r="M197" s="21"/>
      <c r="N197" s="4"/>
      <c r="O197" s="22"/>
    </row>
    <row r="198" spans="1:15" x14ac:dyDescent="0.25">
      <c r="A198" s="54" t="s">
        <v>56</v>
      </c>
      <c r="B198" s="180" t="s">
        <v>214</v>
      </c>
      <c r="C198" s="181" t="e">
        <f>SUM(C193:C197)</f>
        <v>#REF!</v>
      </c>
      <c r="D198" s="181" t="e">
        <f t="shared" ref="D198:F198" si="35">SUM(D193:D197)</f>
        <v>#REF!</v>
      </c>
      <c r="E198" s="181" t="e">
        <f t="shared" si="35"/>
        <v>#REF!</v>
      </c>
      <c r="F198" s="181" t="e">
        <f t="shared" si="35"/>
        <v>#REF!</v>
      </c>
      <c r="G198" s="3"/>
      <c r="H198" s="135" t="e">
        <f>VLOOKUP($A198,#REF!,MATCH($A$4,#REF!,0),0)-C198</f>
        <v>#REF!</v>
      </c>
      <c r="I198" s="135" t="e">
        <f>VLOOKUP($A198,#REF!,MATCH($A$4,#REF!,0)+1,0)-D198</f>
        <v>#REF!</v>
      </c>
      <c r="J198" s="135" t="e">
        <f>VLOOKUP($A198,#REF!,MATCH($A$4,#REF!,0)+2,0)-E198</f>
        <v>#REF!</v>
      </c>
      <c r="K198" s="135" t="e">
        <f>VLOOKUP($A198,#REF!,MATCH($A$4,#REF!,0)+3,0)-F198</f>
        <v>#REF!</v>
      </c>
      <c r="L198" s="4"/>
      <c r="M198" s="31"/>
      <c r="N198" s="4"/>
      <c r="O198" s="27" t="e">
        <f t="shared" si="33"/>
        <v>#REF!</v>
      </c>
    </row>
    <row r="199" spans="1:15" x14ac:dyDescent="0.25">
      <c r="A199" s="54" t="s">
        <v>57</v>
      </c>
      <c r="B199" s="180" t="s">
        <v>215</v>
      </c>
      <c r="C199" s="181" t="e">
        <f>C190-C198</f>
        <v>#REF!</v>
      </c>
      <c r="D199" s="181" t="e">
        <f t="shared" ref="D199:F199" si="36">D190-D198</f>
        <v>#REF!</v>
      </c>
      <c r="E199" s="181" t="e">
        <f t="shared" si="36"/>
        <v>#REF!</v>
      </c>
      <c r="F199" s="181" t="e">
        <f t="shared" si="36"/>
        <v>#REF!</v>
      </c>
      <c r="G199" s="3"/>
      <c r="H199" s="135" t="e">
        <f>-VLOOKUP($A199,#REF!,MATCH($A$4,#REF!,0),0)-C199</f>
        <v>#REF!</v>
      </c>
      <c r="I199" s="135" t="e">
        <f>-VLOOKUP($A199,#REF!,MATCH($A$4,#REF!,0)+1,0)-D199</f>
        <v>#REF!</v>
      </c>
      <c r="J199" s="135" t="e">
        <f>-VLOOKUP($A199,#REF!,MATCH($A$4,#REF!,0)+2,0)-E199</f>
        <v>#REF!</v>
      </c>
      <c r="K199" s="135" t="e">
        <f>-VLOOKUP($A199,#REF!,MATCH($A$4,#REF!,0)+3,0)-F199</f>
        <v>#REF!</v>
      </c>
      <c r="L199" s="4"/>
      <c r="M199" s="31"/>
      <c r="N199" s="4"/>
      <c r="O199" s="32" t="e">
        <f t="shared" si="33"/>
        <v>#REF!</v>
      </c>
    </row>
    <row r="200" spans="1:15" x14ac:dyDescent="0.25">
      <c r="B200" s="175" t="s">
        <v>28</v>
      </c>
      <c r="C200" s="182" t="s">
        <v>2</v>
      </c>
      <c r="D200" s="182" t="s">
        <v>2</v>
      </c>
      <c r="E200" s="182" t="s">
        <v>2</v>
      </c>
      <c r="F200" s="182" t="s">
        <v>2</v>
      </c>
      <c r="G200" s="3"/>
      <c r="H200" s="96"/>
      <c r="I200" s="96"/>
      <c r="J200" s="96"/>
      <c r="K200" s="96"/>
      <c r="L200" s="4"/>
      <c r="M200" s="42"/>
      <c r="N200" s="40"/>
      <c r="O200" s="22"/>
    </row>
    <row r="201" spans="1:15" x14ac:dyDescent="0.25">
      <c r="A201" s="54" t="s">
        <v>58</v>
      </c>
      <c r="B201" s="179" t="s">
        <v>29</v>
      </c>
      <c r="C201" s="178" t="e">
        <f>-VLOOKUP($A201,#REF!,MATCH($A$4,#REF!,0),0)</f>
        <v>#REF!</v>
      </c>
      <c r="D201" s="178" t="e">
        <f>-VLOOKUP($A201,#REF!,MATCH($A$4,#REF!,0)+1,0)</f>
        <v>#REF!</v>
      </c>
      <c r="E201" s="178" t="e">
        <f>-VLOOKUP($A201,#REF!,MATCH($A$4,#REF!,0)+2,0)</f>
        <v>#REF!</v>
      </c>
      <c r="F201" s="178" t="e">
        <f>-VLOOKUP($A201,#REF!,MATCH($A$4,#REF!,0)+3,0)</f>
        <v>#REF!</v>
      </c>
      <c r="G201" s="3"/>
      <c r="H201" s="96"/>
      <c r="I201" s="96"/>
      <c r="J201" s="96"/>
      <c r="K201" s="96"/>
      <c r="L201" s="4"/>
      <c r="M201" s="30"/>
      <c r="N201" s="40"/>
      <c r="O201" s="22" t="e">
        <f t="shared" si="33"/>
        <v>#REF!</v>
      </c>
    </row>
    <row r="202" spans="1:15" x14ac:dyDescent="0.25">
      <c r="A202" s="54" t="s">
        <v>60</v>
      </c>
      <c r="B202" s="179" t="s">
        <v>216</v>
      </c>
      <c r="C202" s="178" t="e">
        <f>-VLOOKUP($A202,#REF!,MATCH($A$4,#REF!,0),0)</f>
        <v>#REF!</v>
      </c>
      <c r="D202" s="178" t="e">
        <f>-VLOOKUP($A202,#REF!,MATCH($A$4,#REF!,0)+1,0)</f>
        <v>#REF!</v>
      </c>
      <c r="E202" s="178" t="e">
        <f>-VLOOKUP($A202,#REF!,MATCH($A$4,#REF!,0)+2,0)</f>
        <v>#REF!</v>
      </c>
      <c r="F202" s="178" t="e">
        <f>-VLOOKUP($A202,#REF!,MATCH($A$4,#REF!,0)+3,0)</f>
        <v>#REF!</v>
      </c>
      <c r="G202" s="3"/>
      <c r="H202" s="96"/>
      <c r="I202" s="96"/>
      <c r="J202" s="96"/>
      <c r="K202" s="96"/>
      <c r="L202" s="29"/>
      <c r="M202" s="30"/>
      <c r="N202" s="10"/>
      <c r="O202" s="22" t="e">
        <f t="shared" si="33"/>
        <v>#REF!</v>
      </c>
    </row>
    <row r="203" spans="1:15" x14ac:dyDescent="0.25">
      <c r="A203" s="54" t="s">
        <v>61</v>
      </c>
      <c r="B203" s="179" t="s">
        <v>31</v>
      </c>
      <c r="C203" s="178" t="e">
        <f>-VLOOKUP($A203,#REF!,MATCH($A$4,#REF!,0),0)</f>
        <v>#REF!</v>
      </c>
      <c r="D203" s="178" t="e">
        <f>-VLOOKUP($A203,#REF!,MATCH($A$4,#REF!,0)+1,0)</f>
        <v>#REF!</v>
      </c>
      <c r="E203" s="178" t="e">
        <f>-VLOOKUP($A203,#REF!,MATCH($A$4,#REF!,0)+2,0)</f>
        <v>#REF!</v>
      </c>
      <c r="F203" s="178" t="e">
        <f>-VLOOKUP($A203,#REF!,MATCH($A$4,#REF!,0)+3,0)</f>
        <v>#REF!</v>
      </c>
      <c r="G203" s="3"/>
      <c r="H203" s="96"/>
      <c r="I203" s="96"/>
      <c r="J203" s="96"/>
      <c r="K203" s="96"/>
      <c r="L203" s="29"/>
      <c r="M203" s="30"/>
      <c r="N203" s="10"/>
      <c r="O203" s="22" t="e">
        <f t="shared" si="33"/>
        <v>#REF!</v>
      </c>
    </row>
    <row r="204" spans="1:15" x14ac:dyDescent="0.25">
      <c r="A204" s="54" t="s">
        <v>62</v>
      </c>
      <c r="B204" s="180" t="s">
        <v>33</v>
      </c>
      <c r="C204" s="181" t="e">
        <f>SUM(C201:C203)</f>
        <v>#REF!</v>
      </c>
      <c r="D204" s="181" t="e">
        <f t="shared" ref="D204:F204" si="37">SUM(D201:D203)</f>
        <v>#REF!</v>
      </c>
      <c r="E204" s="181" t="e">
        <f t="shared" si="37"/>
        <v>#REF!</v>
      </c>
      <c r="F204" s="181" t="e">
        <f t="shared" si="37"/>
        <v>#REF!</v>
      </c>
      <c r="G204" s="3"/>
      <c r="H204" s="135" t="e">
        <f>-VLOOKUP($A204,#REF!,MATCH($A$4,#REF!,0),0)-C204</f>
        <v>#REF!</v>
      </c>
      <c r="I204" s="135" t="e">
        <f>-VLOOKUP($A204,#REF!,MATCH($A$4,#REF!,0)+1,0)-D204</f>
        <v>#REF!</v>
      </c>
      <c r="J204" s="135" t="e">
        <f>-VLOOKUP($A204,#REF!,MATCH($A$4,#REF!,0)+2,0)-E204</f>
        <v>#REF!</v>
      </c>
      <c r="K204" s="135" t="e">
        <f>-VLOOKUP($A204,#REF!,MATCH($A$4,#REF!,0)+3,0)-F204</f>
        <v>#REF!</v>
      </c>
      <c r="L204" s="4"/>
      <c r="M204" s="31"/>
      <c r="N204" s="40"/>
      <c r="O204" s="32" t="e">
        <f t="shared" si="33"/>
        <v>#REF!</v>
      </c>
    </row>
    <row r="205" spans="1:15" ht="15.75" thickBot="1" x14ac:dyDescent="0.3">
      <c r="A205" s="54" t="s">
        <v>63</v>
      </c>
      <c r="B205" s="183" t="s">
        <v>34</v>
      </c>
      <c r="C205" s="184" t="e">
        <f>C199+C204</f>
        <v>#REF!</v>
      </c>
      <c r="D205" s="184" t="e">
        <f t="shared" ref="D205:F205" si="38">D199+D204</f>
        <v>#REF!</v>
      </c>
      <c r="E205" s="184" t="e">
        <f t="shared" si="38"/>
        <v>#REF!</v>
      </c>
      <c r="F205" s="184" t="e">
        <f t="shared" si="38"/>
        <v>#REF!</v>
      </c>
      <c r="G205" s="3"/>
      <c r="H205" s="136" t="e">
        <f>-VLOOKUP($A205,#REF!,MATCH($A$4,#REF!,0),0)-C205</f>
        <v>#REF!</v>
      </c>
      <c r="I205" s="136" t="e">
        <f>-VLOOKUP($A205,#REF!,MATCH($A$4,#REF!,0)+1,0)-D205</f>
        <v>#REF!</v>
      </c>
      <c r="J205" s="136" t="e">
        <f>-VLOOKUP($A205,#REF!,MATCH($A$4,#REF!,0)+2,0)-E205</f>
        <v>#REF!</v>
      </c>
      <c r="K205" s="136" t="e">
        <f>-VLOOKUP($A205,#REF!,MATCH($A$4,#REF!,0)+3,0)-F205</f>
        <v>#REF!</v>
      </c>
      <c r="L205" s="4"/>
      <c r="M205" s="127"/>
      <c r="N205" s="40"/>
      <c r="O205" s="36" t="e">
        <f t="shared" si="33"/>
        <v>#REF!</v>
      </c>
    </row>
    <row r="206" spans="1:15" ht="9" customHeight="1" x14ac:dyDescent="0.25">
      <c r="B206" s="175" t="s">
        <v>268</v>
      </c>
      <c r="C206" s="175" t="s">
        <v>268</v>
      </c>
      <c r="D206" s="175" t="s">
        <v>268</v>
      </c>
      <c r="E206" s="175" t="s">
        <v>268</v>
      </c>
      <c r="F206" s="175" t="s">
        <v>268</v>
      </c>
      <c r="G206" s="3"/>
      <c r="H206" s="96"/>
      <c r="I206" s="96"/>
      <c r="J206" s="96"/>
      <c r="K206" s="96"/>
      <c r="L206" s="4"/>
      <c r="M206" s="42"/>
      <c r="N206" s="40"/>
      <c r="O206" s="22"/>
    </row>
    <row r="207" spans="1:15" x14ac:dyDescent="0.25">
      <c r="B207" s="185" t="s">
        <v>35</v>
      </c>
      <c r="C207" s="182" t="s">
        <v>2</v>
      </c>
      <c r="D207" s="182" t="s">
        <v>2</v>
      </c>
      <c r="E207" s="182" t="s">
        <v>2</v>
      </c>
      <c r="F207" s="182" t="s">
        <v>2</v>
      </c>
      <c r="G207" s="3"/>
      <c r="H207" s="96"/>
      <c r="I207" s="96"/>
      <c r="J207" s="96"/>
      <c r="K207" s="96"/>
      <c r="L207" s="4"/>
      <c r="M207" s="42"/>
      <c r="N207" s="40"/>
      <c r="O207" s="22"/>
    </row>
    <row r="208" spans="1:15" x14ac:dyDescent="0.25">
      <c r="A208" s="54" t="s">
        <v>65</v>
      </c>
      <c r="B208" s="125" t="s">
        <v>37</v>
      </c>
      <c r="C208" s="178" t="e">
        <f>-VLOOKUP($A208,#REF!,MATCH($A$4,#REF!,0),0)</f>
        <v>#REF!</v>
      </c>
      <c r="D208" s="178" t="e">
        <f>-VLOOKUP($A208,#REF!,MATCH($A$4,#REF!,0)+1,0)</f>
        <v>#REF!</v>
      </c>
      <c r="E208" s="178" t="e">
        <f>-VLOOKUP($A208,#REF!,MATCH($A$4,#REF!,0)+2,0)</f>
        <v>#REF!</v>
      </c>
      <c r="F208" s="178" t="e">
        <f>-VLOOKUP($A208,#REF!,MATCH($A$4,#REF!,0)+3,0)</f>
        <v>#REF!</v>
      </c>
      <c r="G208" s="3"/>
      <c r="H208" s="96"/>
      <c r="I208" s="96"/>
      <c r="J208" s="96"/>
      <c r="K208" s="96"/>
      <c r="L208" s="4"/>
      <c r="M208" s="21"/>
      <c r="N208" s="40"/>
      <c r="O208" s="22" t="e">
        <f t="shared" si="33"/>
        <v>#REF!</v>
      </c>
    </row>
    <row r="209" spans="1:15" ht="25.5" x14ac:dyDescent="0.25">
      <c r="A209" s="54" t="s">
        <v>64</v>
      </c>
      <c r="B209" s="125" t="s">
        <v>217</v>
      </c>
      <c r="C209" s="178" t="e">
        <f>-VLOOKUP($A209,#REF!,MATCH($A$4,#REF!,0),0)</f>
        <v>#REF!</v>
      </c>
      <c r="D209" s="178" t="e">
        <f>-VLOOKUP($A209,#REF!,MATCH($A$4,#REF!,0)+1,0)</f>
        <v>#REF!</v>
      </c>
      <c r="E209" s="178" t="e">
        <f>-VLOOKUP($A209,#REF!,MATCH($A$4,#REF!,0)+2,0)</f>
        <v>#REF!</v>
      </c>
      <c r="F209" s="178" t="e">
        <f>-VLOOKUP($A209,#REF!,MATCH($A$4,#REF!,0)+3,0)</f>
        <v>#REF!</v>
      </c>
      <c r="G209" s="3"/>
      <c r="H209" s="96"/>
      <c r="I209" s="96"/>
      <c r="J209" s="96"/>
      <c r="K209" s="96"/>
      <c r="L209" s="4"/>
      <c r="M209" s="21"/>
      <c r="N209" s="40"/>
      <c r="O209" s="22" t="e">
        <f t="shared" si="33"/>
        <v>#REF!</v>
      </c>
    </row>
    <row r="210" spans="1:15" x14ac:dyDescent="0.25">
      <c r="A210" s="54" t="s">
        <v>66</v>
      </c>
      <c r="B210" s="125" t="s">
        <v>218</v>
      </c>
      <c r="C210" s="178" t="e">
        <f>-VLOOKUP($A210,#REF!,MATCH($A$4,#REF!,0),0)</f>
        <v>#REF!</v>
      </c>
      <c r="D210" s="178" t="e">
        <f>-VLOOKUP($A210,#REF!,MATCH($A$4,#REF!,0)+1,0)</f>
        <v>#REF!</v>
      </c>
      <c r="E210" s="178" t="e">
        <f>-VLOOKUP($A210,#REF!,MATCH($A$4,#REF!,0)+2,0)</f>
        <v>#REF!</v>
      </c>
      <c r="F210" s="178" t="e">
        <f>-VLOOKUP($A210,#REF!,MATCH($A$4,#REF!,0)+3,0)</f>
        <v>#REF!</v>
      </c>
      <c r="G210" s="3"/>
      <c r="H210" s="96"/>
      <c r="I210" s="96"/>
      <c r="J210" s="96"/>
      <c r="K210" s="96"/>
      <c r="L210" s="4"/>
      <c r="M210" s="21"/>
      <c r="N210" s="40"/>
      <c r="O210" s="22" t="e">
        <f t="shared" si="33"/>
        <v>#REF!</v>
      </c>
    </row>
    <row r="211" spans="1:15" x14ac:dyDescent="0.25">
      <c r="A211" s="54" t="s">
        <v>67</v>
      </c>
      <c r="B211" s="125" t="s">
        <v>39</v>
      </c>
      <c r="C211" s="178" t="e">
        <f>-VLOOKUP($A211,#REF!,MATCH($A$4,#REF!,0),0)</f>
        <v>#REF!</v>
      </c>
      <c r="D211" s="178" t="e">
        <f>-VLOOKUP($A211,#REF!,MATCH($A$4,#REF!,0)+1,0)</f>
        <v>#REF!</v>
      </c>
      <c r="E211" s="178" t="e">
        <f>-VLOOKUP($A211,#REF!,MATCH($A$4,#REF!,0)+2,0)</f>
        <v>#REF!</v>
      </c>
      <c r="F211" s="178" t="e">
        <f>-VLOOKUP($A211,#REF!,MATCH($A$4,#REF!,0)+3,0)</f>
        <v>#REF!</v>
      </c>
      <c r="G211" s="3"/>
      <c r="H211" s="129"/>
      <c r="I211" s="96"/>
      <c r="J211" s="96"/>
      <c r="K211" s="96"/>
      <c r="L211" s="4"/>
      <c r="M211" s="21"/>
      <c r="N211" s="40"/>
      <c r="O211" s="22" t="e">
        <f t="shared" si="33"/>
        <v>#REF!</v>
      </c>
    </row>
    <row r="212" spans="1:15" x14ac:dyDescent="0.25">
      <c r="B212" s="186" t="s">
        <v>40</v>
      </c>
      <c r="C212" s="181" t="e">
        <f>SUM(C208:C211)</f>
        <v>#REF!</v>
      </c>
      <c r="D212" s="181" t="e">
        <f t="shared" ref="D212:F212" si="39">SUM(D208:D211)</f>
        <v>#REF!</v>
      </c>
      <c r="E212" s="181" t="e">
        <f t="shared" si="39"/>
        <v>#REF!</v>
      </c>
      <c r="F212" s="181" t="e">
        <f t="shared" si="39"/>
        <v>#REF!</v>
      </c>
      <c r="G212" s="3"/>
      <c r="H212" s="24"/>
      <c r="I212" s="24"/>
      <c r="J212" s="24"/>
      <c r="K212" s="24"/>
      <c r="L212" s="4"/>
      <c r="M212" s="31"/>
      <c r="N212" s="40"/>
      <c r="O212" s="32" t="e">
        <f t="shared" si="33"/>
        <v>#REF!</v>
      </c>
    </row>
    <row r="213" spans="1:15" ht="15.75" thickBot="1" x14ac:dyDescent="0.3">
      <c r="A213" s="54" t="s">
        <v>69</v>
      </c>
      <c r="B213" s="187" t="s">
        <v>41</v>
      </c>
      <c r="C213" s="188" t="e">
        <f>C205+C212</f>
        <v>#REF!</v>
      </c>
      <c r="D213" s="188" t="e">
        <f t="shared" ref="D213:F213" si="40">D205+D212</f>
        <v>#REF!</v>
      </c>
      <c r="E213" s="188" t="e">
        <f t="shared" si="40"/>
        <v>#REF!</v>
      </c>
      <c r="F213" s="188" t="e">
        <f t="shared" si="40"/>
        <v>#REF!</v>
      </c>
      <c r="G213" s="3"/>
      <c r="H213" s="136" t="e">
        <f>-VLOOKUP($A213,#REF!,MATCH($A$4,#REF!,0),0)-C213</f>
        <v>#REF!</v>
      </c>
      <c r="I213" s="136" t="e">
        <f>-VLOOKUP($A213,#REF!,MATCH($A$4,#REF!,0)+1,0)-D213</f>
        <v>#REF!</v>
      </c>
      <c r="J213" s="136" t="e">
        <f>-VLOOKUP($A213,#REF!,MATCH($A$4,#REF!,0)+2,0)-E213</f>
        <v>#REF!</v>
      </c>
      <c r="K213" s="136" t="e">
        <f>-VLOOKUP($A213,#REF!,MATCH($A$4,#REF!,0)+3,0)-F213</f>
        <v>#REF!</v>
      </c>
      <c r="L213" s="4"/>
      <c r="M213" s="127"/>
      <c r="N213" s="40"/>
      <c r="O213" s="36" t="e">
        <f t="shared" si="33"/>
        <v>#REF!</v>
      </c>
    </row>
    <row r="214" spans="1:15" ht="10.35" customHeight="1" x14ac:dyDescent="0.25">
      <c r="B214" s="175" t="s">
        <v>2</v>
      </c>
      <c r="C214" s="175" t="s">
        <v>2</v>
      </c>
      <c r="D214" s="175" t="s">
        <v>2</v>
      </c>
      <c r="E214" s="175" t="s">
        <v>2</v>
      </c>
      <c r="F214" s="175" t="s">
        <v>2</v>
      </c>
      <c r="G214" s="3"/>
      <c r="H214" s="96"/>
      <c r="I214" s="96"/>
      <c r="J214" s="96"/>
      <c r="K214" s="96"/>
      <c r="L214" s="4"/>
      <c r="M214" s="42"/>
      <c r="N214" s="40"/>
      <c r="O214" s="22"/>
    </row>
    <row r="215" spans="1:15" x14ac:dyDescent="0.25">
      <c r="B215" s="175" t="s">
        <v>219</v>
      </c>
      <c r="C215" s="178" t="s">
        <v>2</v>
      </c>
      <c r="D215" s="178" t="s">
        <v>2</v>
      </c>
      <c r="E215" s="178" t="s">
        <v>2</v>
      </c>
      <c r="F215" s="178" t="s">
        <v>2</v>
      </c>
      <c r="G215" s="3"/>
      <c r="H215" s="68"/>
      <c r="I215" s="68"/>
      <c r="J215" s="68"/>
      <c r="K215" s="68"/>
      <c r="L215" s="4"/>
      <c r="M215" s="42"/>
      <c r="N215" s="40"/>
      <c r="O215" s="22"/>
    </row>
    <row r="216" spans="1:15" x14ac:dyDescent="0.25">
      <c r="A216" s="54" t="s">
        <v>101</v>
      </c>
      <c r="B216" s="179" t="s">
        <v>75</v>
      </c>
      <c r="C216" s="178" t="e">
        <f>VLOOKUP($A216,#REF!,MATCH($A$4,#REF!,0),0)</f>
        <v>#REF!</v>
      </c>
      <c r="D216" s="178" t="e">
        <f>VLOOKUP($A216,#REF!,MATCH($A$4,#REF!,0)+1,0)</f>
        <v>#REF!</v>
      </c>
      <c r="E216" s="178" t="e">
        <f>VLOOKUP($A216,#REF!,MATCH($A$4,#REF!,0)+2,0)</f>
        <v>#REF!</v>
      </c>
      <c r="F216" s="178" t="e">
        <f>VLOOKUP($A216,#REF!,MATCH($A$4,#REF!,0)+3,0)</f>
        <v>#REF!</v>
      </c>
      <c r="G216" s="3"/>
      <c r="H216" s="68"/>
      <c r="I216" s="68"/>
      <c r="J216" s="68"/>
      <c r="K216" s="68"/>
      <c r="L216" s="4"/>
      <c r="M216" s="42"/>
      <c r="N216" s="10"/>
      <c r="O216" s="22" t="e">
        <f t="shared" si="33"/>
        <v>#REF!</v>
      </c>
    </row>
    <row r="217" spans="1:15" x14ac:dyDescent="0.25">
      <c r="A217" s="54" t="s">
        <v>102</v>
      </c>
      <c r="B217" s="179" t="s">
        <v>76</v>
      </c>
      <c r="C217" s="178" t="e">
        <f>VLOOKUP($A217,#REF!,MATCH($A$4,#REF!,0),0)</f>
        <v>#REF!</v>
      </c>
      <c r="D217" s="178" t="e">
        <f>VLOOKUP($A217,#REF!,MATCH($A$4,#REF!,0)+1,0)</f>
        <v>#REF!</v>
      </c>
      <c r="E217" s="178" t="e">
        <f>VLOOKUP($A217,#REF!,MATCH($A$4,#REF!,0)+2,0)</f>
        <v>#REF!</v>
      </c>
      <c r="F217" s="178" t="e">
        <f>VLOOKUP($A217,#REF!,MATCH($A$4,#REF!,0)+3,0)</f>
        <v>#REF!</v>
      </c>
      <c r="G217" s="3"/>
      <c r="H217" s="68"/>
      <c r="I217" s="68"/>
      <c r="J217" s="68"/>
      <c r="K217" s="68"/>
      <c r="L217" s="4"/>
      <c r="M217" s="42"/>
      <c r="N217" s="10"/>
      <c r="O217" s="22" t="e">
        <f t="shared" si="33"/>
        <v>#REF!</v>
      </c>
    </row>
    <row r="218" spans="1:15" x14ac:dyDescent="0.25">
      <c r="A218" s="54" t="s">
        <v>103</v>
      </c>
      <c r="B218" s="179" t="s">
        <v>77</v>
      </c>
      <c r="C218" s="178" t="e">
        <f>VLOOKUP($A218,#REF!,MATCH($A$4,#REF!,0),0)</f>
        <v>#REF!</v>
      </c>
      <c r="D218" s="178" t="e">
        <f>VLOOKUP($A218,#REF!,MATCH($A$4,#REF!,0)+1,0)</f>
        <v>#REF!</v>
      </c>
      <c r="E218" s="178" t="e">
        <f>VLOOKUP($A218,#REF!,MATCH($A$4,#REF!,0)+2,0)</f>
        <v>#REF!</v>
      </c>
      <c r="F218" s="178" t="e">
        <f>VLOOKUP($A218,#REF!,MATCH($A$4,#REF!,0)+3,0)</f>
        <v>#REF!</v>
      </c>
      <c r="G218" s="3"/>
      <c r="H218" s="68"/>
      <c r="I218" s="68"/>
      <c r="J218" s="68"/>
      <c r="K218" s="68"/>
      <c r="L218" s="4"/>
      <c r="M218" s="42"/>
      <c r="N218" s="10"/>
      <c r="O218" s="22" t="e">
        <f t="shared" si="33"/>
        <v>#REF!</v>
      </c>
    </row>
    <row r="219" spans="1:15" x14ac:dyDescent="0.25">
      <c r="A219" s="54" t="s">
        <v>115</v>
      </c>
      <c r="B219" s="179" t="s">
        <v>39</v>
      </c>
      <c r="C219" s="178" t="e">
        <f>VLOOKUP($A219,#REF!,MATCH($A$4,#REF!,0),0)</f>
        <v>#REF!</v>
      </c>
      <c r="D219" s="178" t="e">
        <f>VLOOKUP($A219,#REF!,MATCH($A$4,#REF!,0)+1,0)</f>
        <v>#REF!</v>
      </c>
      <c r="E219" s="178" t="e">
        <f>VLOOKUP($A219,#REF!,MATCH($A$4,#REF!,0)+2,0)</f>
        <v>#REF!</v>
      </c>
      <c r="F219" s="178" t="e">
        <f>VLOOKUP($A219,#REF!,MATCH($A$4,#REF!,0)+3,0)</f>
        <v>#REF!</v>
      </c>
      <c r="G219" s="3"/>
      <c r="H219" s="68"/>
      <c r="I219" s="68"/>
      <c r="J219" s="68"/>
      <c r="K219" s="68"/>
      <c r="L219" s="4"/>
      <c r="M219" s="42"/>
      <c r="N219" s="10"/>
      <c r="O219" s="22" t="e">
        <f t="shared" si="33"/>
        <v>#REF!</v>
      </c>
    </row>
    <row r="220" spans="1:15" x14ac:dyDescent="0.25">
      <c r="A220" s="54" t="s">
        <v>111</v>
      </c>
      <c r="B220" s="179" t="s">
        <v>83</v>
      </c>
      <c r="C220" s="178" t="e">
        <f>VLOOKUP($A220,#REF!,MATCH($A$4,#REF!,0),0)</f>
        <v>#REF!</v>
      </c>
      <c r="D220" s="178" t="e">
        <f>VLOOKUP($A220,#REF!,MATCH($A$4,#REF!,0)+1,0)</f>
        <v>#REF!</v>
      </c>
      <c r="E220" s="178" t="e">
        <f>VLOOKUP($A220,#REF!,MATCH($A$4,#REF!,0)+2,0)</f>
        <v>#REF!</v>
      </c>
      <c r="F220" s="178" t="e">
        <f>VLOOKUP($A220,#REF!,MATCH($A$4,#REF!,0)+3,0)</f>
        <v>#REF!</v>
      </c>
      <c r="G220" s="3"/>
      <c r="H220" s="68"/>
      <c r="I220" s="68"/>
      <c r="J220" s="68"/>
      <c r="K220" s="68"/>
      <c r="L220" s="4"/>
      <c r="M220" s="42"/>
      <c r="N220" s="10"/>
      <c r="O220" s="22" t="e">
        <f t="shared" si="33"/>
        <v>#REF!</v>
      </c>
    </row>
    <row r="221" spans="1:15" x14ac:dyDescent="0.25">
      <c r="A221" s="54" t="s">
        <v>114</v>
      </c>
      <c r="B221" s="179" t="s">
        <v>86</v>
      </c>
      <c r="C221" s="178" t="e">
        <f>VLOOKUP($A221,#REF!,MATCH($A$4,#REF!,0),0)</f>
        <v>#REF!</v>
      </c>
      <c r="D221" s="178" t="e">
        <f>VLOOKUP($A221,#REF!,MATCH($A$4,#REF!,0)+1,0)</f>
        <v>#REF!</v>
      </c>
      <c r="E221" s="178" t="e">
        <f>VLOOKUP($A221,#REF!,MATCH($A$4,#REF!,0)+2,0)</f>
        <v>#REF!</v>
      </c>
      <c r="F221" s="178" t="e">
        <f>VLOOKUP($A221,#REF!,MATCH($A$4,#REF!,0)+3,0)</f>
        <v>#REF!</v>
      </c>
      <c r="G221" s="3"/>
      <c r="H221" s="68"/>
      <c r="I221" s="68"/>
      <c r="J221" s="68"/>
      <c r="K221" s="68"/>
      <c r="L221" s="4"/>
      <c r="M221" s="42"/>
      <c r="N221" s="10"/>
      <c r="O221" s="22" t="e">
        <f t="shared" si="33"/>
        <v>#REF!</v>
      </c>
    </row>
    <row r="222" spans="1:15" ht="25.5" x14ac:dyDescent="0.25">
      <c r="A222" s="54" t="s">
        <v>110</v>
      </c>
      <c r="B222" s="125" t="s">
        <v>82</v>
      </c>
      <c r="C222" s="178" t="e">
        <f>VLOOKUP($A222,#REF!,MATCH($A$4,#REF!,0),0)</f>
        <v>#REF!</v>
      </c>
      <c r="D222" s="178" t="e">
        <f>VLOOKUP($A222,#REF!,MATCH($A$4,#REF!,0)+1,0)</f>
        <v>#REF!</v>
      </c>
      <c r="E222" s="178" t="e">
        <f>VLOOKUP($A222,#REF!,MATCH($A$4,#REF!,0)+2,0)</f>
        <v>#REF!</v>
      </c>
      <c r="F222" s="178" t="e">
        <f>VLOOKUP($A222,#REF!,MATCH($A$4,#REF!,0)+3,0)</f>
        <v>#REF!</v>
      </c>
      <c r="G222" s="3"/>
      <c r="H222" s="68"/>
      <c r="I222" s="68"/>
      <c r="J222" s="68"/>
      <c r="K222" s="68"/>
      <c r="L222" s="4"/>
      <c r="M222" s="42"/>
      <c r="N222" s="10"/>
      <c r="O222" s="22" t="e">
        <f t="shared" si="33"/>
        <v>#REF!</v>
      </c>
    </row>
    <row r="223" spans="1:15" x14ac:dyDescent="0.25">
      <c r="A223" s="54" t="s">
        <v>117</v>
      </c>
      <c r="B223" s="180" t="s">
        <v>220</v>
      </c>
      <c r="C223" s="181" t="e">
        <f>SUM(C216:C222)</f>
        <v>#REF!</v>
      </c>
      <c r="D223" s="181" t="e">
        <f t="shared" ref="D223:F223" si="41">SUM(D216:D222)</f>
        <v>#REF!</v>
      </c>
      <c r="E223" s="181" t="e">
        <f t="shared" si="41"/>
        <v>#REF!</v>
      </c>
      <c r="F223" s="181" t="e">
        <f t="shared" si="41"/>
        <v>#REF!</v>
      </c>
      <c r="G223" s="3"/>
      <c r="H223" s="135" t="e">
        <f>VLOOKUP($A223,#REF!,MATCH($A$4,#REF!,0),0)-C223</f>
        <v>#REF!</v>
      </c>
      <c r="I223" s="135" t="e">
        <f>VLOOKUP($A223,#REF!,MATCH($A$4,#REF!,0)+1,0)-D223</f>
        <v>#REF!</v>
      </c>
      <c r="J223" s="135" t="e">
        <f>VLOOKUP($A223,#REF!,MATCH($A$4,#REF!,0)+2,0)-E223</f>
        <v>#REF!</v>
      </c>
      <c r="K223" s="135" t="e">
        <f>VLOOKUP($A223,#REF!,MATCH($A$4,#REF!,0)+3,0)-F223</f>
        <v>#REF!</v>
      </c>
      <c r="L223" s="4"/>
      <c r="M223" s="31"/>
      <c r="N223" s="10"/>
      <c r="O223" s="32" t="e">
        <f t="shared" si="33"/>
        <v>#REF!</v>
      </c>
    </row>
    <row r="224" spans="1:15" ht="13.35" customHeight="1" x14ac:dyDescent="0.25">
      <c r="B224" s="179" t="s">
        <v>2</v>
      </c>
      <c r="C224" s="179" t="s">
        <v>2</v>
      </c>
      <c r="D224" s="179" t="s">
        <v>2</v>
      </c>
      <c r="E224" s="179" t="s">
        <v>2</v>
      </c>
      <c r="F224" s="179" t="s">
        <v>2</v>
      </c>
      <c r="G224" s="3"/>
      <c r="H224" s="68"/>
      <c r="I224" s="68"/>
      <c r="J224" s="68"/>
      <c r="K224" s="68"/>
      <c r="L224" s="4"/>
      <c r="M224" s="42"/>
      <c r="N224" s="10"/>
      <c r="O224" s="22"/>
    </row>
    <row r="225" spans="1:15" x14ac:dyDescent="0.25">
      <c r="B225" s="175" t="s">
        <v>221</v>
      </c>
      <c r="C225" s="178" t="s">
        <v>2</v>
      </c>
      <c r="D225" s="178" t="s">
        <v>2</v>
      </c>
      <c r="E225" s="178" t="s">
        <v>2</v>
      </c>
      <c r="F225" s="178" t="s">
        <v>2</v>
      </c>
      <c r="G225" s="3"/>
      <c r="H225" s="78"/>
      <c r="I225" s="78"/>
      <c r="J225" s="78"/>
      <c r="K225" s="78"/>
      <c r="L225" s="4"/>
      <c r="M225" s="42"/>
      <c r="N225" s="10"/>
      <c r="O225" s="22"/>
    </row>
    <row r="226" spans="1:15" x14ac:dyDescent="0.25">
      <c r="A226" s="54" t="s">
        <v>118</v>
      </c>
      <c r="B226" s="179" t="s">
        <v>90</v>
      </c>
      <c r="C226" s="178" t="e">
        <f>-VLOOKUP($A226,#REF!,MATCH($A$4,#REF!,0),0)</f>
        <v>#REF!</v>
      </c>
      <c r="D226" s="178" t="e">
        <f>-VLOOKUP($A226,#REF!,MATCH($A$4,#REF!,0)+1,0)</f>
        <v>#REF!</v>
      </c>
      <c r="E226" s="178" t="e">
        <f>-VLOOKUP($A226,#REF!,MATCH($A$4,#REF!,0)+2,0)</f>
        <v>#REF!</v>
      </c>
      <c r="F226" s="178" t="e">
        <f>-VLOOKUP($A226,#REF!,MATCH($A$4,#REF!,0)+3,0)</f>
        <v>#REF!</v>
      </c>
      <c r="G226" s="3"/>
      <c r="H226" s="78"/>
      <c r="I226" s="78"/>
      <c r="J226" s="78"/>
      <c r="K226" s="78"/>
      <c r="L226" s="4"/>
      <c r="M226" s="42"/>
      <c r="N226" s="10"/>
      <c r="O226" s="22" t="e">
        <f t="shared" si="33"/>
        <v>#REF!</v>
      </c>
    </row>
    <row r="227" spans="1:15" x14ac:dyDescent="0.25">
      <c r="A227" s="54" t="s">
        <v>119</v>
      </c>
      <c r="B227" s="179" t="s">
        <v>91</v>
      </c>
      <c r="C227" s="178" t="e">
        <f>-VLOOKUP($A227,#REF!,MATCH($A$4,#REF!,0),0)</f>
        <v>#REF!</v>
      </c>
      <c r="D227" s="178" t="e">
        <f>-VLOOKUP($A227,#REF!,MATCH($A$4,#REF!,0)+1,0)</f>
        <v>#REF!</v>
      </c>
      <c r="E227" s="178" t="e">
        <f>-VLOOKUP($A227,#REF!,MATCH($A$4,#REF!,0)+2,0)</f>
        <v>#REF!</v>
      </c>
      <c r="F227" s="178" t="e">
        <f>-VLOOKUP($A227,#REF!,MATCH($A$4,#REF!,0)+3,0)</f>
        <v>#REF!</v>
      </c>
      <c r="G227" s="3"/>
      <c r="H227" s="78"/>
      <c r="I227" s="78"/>
      <c r="J227" s="78"/>
      <c r="K227" s="78"/>
      <c r="L227" s="4"/>
      <c r="M227" s="42"/>
      <c r="N227" s="10"/>
      <c r="O227" s="22" t="e">
        <f t="shared" si="33"/>
        <v>#REF!</v>
      </c>
    </row>
    <row r="228" spans="1:15" x14ac:dyDescent="0.25">
      <c r="A228" s="54" t="s">
        <v>120</v>
      </c>
      <c r="B228" s="179" t="s">
        <v>92</v>
      </c>
      <c r="C228" s="178" t="e">
        <f>-VLOOKUP($A228,#REF!,MATCH($A$4,#REF!,0),0)</f>
        <v>#REF!</v>
      </c>
      <c r="D228" s="178" t="e">
        <f>-VLOOKUP($A228,#REF!,MATCH($A$4,#REF!,0)+1,0)</f>
        <v>#REF!</v>
      </c>
      <c r="E228" s="178" t="e">
        <f>-VLOOKUP($A228,#REF!,MATCH($A$4,#REF!,0)+2,0)</f>
        <v>#REF!</v>
      </c>
      <c r="F228" s="178" t="e">
        <f>-VLOOKUP($A228,#REF!,MATCH($A$4,#REF!,0)+3,0)</f>
        <v>#REF!</v>
      </c>
      <c r="G228" s="3"/>
      <c r="H228" s="78"/>
      <c r="I228" s="78"/>
      <c r="J228" s="78"/>
      <c r="K228" s="78"/>
      <c r="L228" s="4"/>
      <c r="M228" s="42"/>
      <c r="N228" s="10"/>
      <c r="O228" s="22" t="e">
        <f t="shared" si="33"/>
        <v>#REF!</v>
      </c>
    </row>
    <row r="229" spans="1:15" x14ac:dyDescent="0.25">
      <c r="A229" s="54" t="s">
        <v>121</v>
      </c>
      <c r="B229" s="179" t="s">
        <v>39</v>
      </c>
      <c r="C229" s="178" t="e">
        <f>-VLOOKUP($A229,#REF!,MATCH($A$4,#REF!,0),0)</f>
        <v>#REF!</v>
      </c>
      <c r="D229" s="178" t="e">
        <f>-VLOOKUP($A229,#REF!,MATCH($A$4,#REF!,0)+1,0)</f>
        <v>#REF!</v>
      </c>
      <c r="E229" s="178" t="e">
        <f>-VLOOKUP($A229,#REF!,MATCH($A$4,#REF!,0)+2,0)</f>
        <v>#REF!</v>
      </c>
      <c r="F229" s="178" t="e">
        <f>-VLOOKUP($A229,#REF!,MATCH($A$4,#REF!,0)+3,0)</f>
        <v>#REF!</v>
      </c>
      <c r="G229" s="3"/>
      <c r="H229" s="78"/>
      <c r="I229" s="78"/>
      <c r="J229" s="78"/>
      <c r="K229" s="78"/>
      <c r="L229" s="4"/>
      <c r="M229" s="42"/>
      <c r="N229" s="10"/>
      <c r="O229" s="22" t="e">
        <f t="shared" si="33"/>
        <v>#REF!</v>
      </c>
    </row>
    <row r="230" spans="1:15" x14ac:dyDescent="0.25">
      <c r="A230" s="54" t="s">
        <v>122</v>
      </c>
      <c r="B230" s="180" t="s">
        <v>222</v>
      </c>
      <c r="C230" s="181" t="e">
        <f>SUM(C226:C229)</f>
        <v>#REF!</v>
      </c>
      <c r="D230" s="181" t="e">
        <f t="shared" ref="D230:F230" si="42">SUM(D226:D229)</f>
        <v>#REF!</v>
      </c>
      <c r="E230" s="181" t="e">
        <f t="shared" si="42"/>
        <v>#REF!</v>
      </c>
      <c r="F230" s="181" t="e">
        <f t="shared" si="42"/>
        <v>#REF!</v>
      </c>
      <c r="G230" s="3"/>
      <c r="H230" s="135" t="e">
        <f>-VLOOKUP($A230,#REF!,MATCH($A$4,#REF!,0),0)-C230</f>
        <v>#REF!</v>
      </c>
      <c r="I230" s="135" t="e">
        <f>-VLOOKUP($A230,#REF!,MATCH($A$4,#REF!,0)+1,0)-D230</f>
        <v>#REF!</v>
      </c>
      <c r="J230" s="135" t="e">
        <f>-VLOOKUP($A230,#REF!,MATCH($A$4,#REF!,0)+2,0)-E230</f>
        <v>#REF!</v>
      </c>
      <c r="K230" s="135" t="e">
        <f>-VLOOKUP($A230,#REF!,MATCH($A$4,#REF!,0)+3,0)-F230</f>
        <v>#REF!</v>
      </c>
      <c r="L230" s="4"/>
      <c r="M230" s="31"/>
      <c r="N230" s="10"/>
      <c r="O230" s="27" t="e">
        <f t="shared" si="33"/>
        <v>#REF!</v>
      </c>
    </row>
    <row r="231" spans="1:15" ht="15.75" thickBot="1" x14ac:dyDescent="0.3">
      <c r="A231" s="54" t="s">
        <v>123</v>
      </c>
      <c r="B231" s="187" t="s">
        <v>94</v>
      </c>
      <c r="C231" s="184" t="e">
        <f>C223-C230</f>
        <v>#REF!</v>
      </c>
      <c r="D231" s="184" t="e">
        <f t="shared" ref="D231:F231" si="43">D223-D230</f>
        <v>#REF!</v>
      </c>
      <c r="E231" s="184" t="e">
        <f t="shared" si="43"/>
        <v>#REF!</v>
      </c>
      <c r="F231" s="184" t="e">
        <f t="shared" si="43"/>
        <v>#REF!</v>
      </c>
      <c r="G231" s="3"/>
      <c r="H231" s="136" t="e">
        <f>VLOOKUP($A231,#REF!,MATCH($A$4,#REF!,0),0)-C231</f>
        <v>#REF!</v>
      </c>
      <c r="I231" s="136" t="e">
        <f>VLOOKUP($A231,#REF!,MATCH($A$4,#REF!,0)+1,0)-D231</f>
        <v>#REF!</v>
      </c>
      <c r="J231" s="136" t="e">
        <f>VLOOKUP($A231,#REF!,MATCH($A$4,#REF!,0)+2,0)-E231</f>
        <v>#REF!</v>
      </c>
      <c r="K231" s="136" t="e">
        <f>VLOOKUP($A231,#REF!,MATCH($A$4,#REF!,0)+3,0)-F231</f>
        <v>#REF!</v>
      </c>
      <c r="L231" s="4"/>
      <c r="M231" s="127"/>
      <c r="N231" s="10"/>
      <c r="O231" s="36" t="e">
        <f t="shared" si="33"/>
        <v>#REF!</v>
      </c>
    </row>
    <row r="232" spans="1:15" x14ac:dyDescent="0.25">
      <c r="B232" s="3"/>
      <c r="C232" s="3"/>
      <c r="D232" s="3"/>
      <c r="E232" s="3"/>
      <c r="F232" s="3"/>
      <c r="G232" s="3"/>
    </row>
    <row r="233" spans="1:15" x14ac:dyDescent="0.25">
      <c r="B233" s="3"/>
      <c r="C233" s="3"/>
      <c r="D233" s="3"/>
      <c r="E233" s="3"/>
      <c r="F233" s="3"/>
      <c r="G233" s="3"/>
    </row>
    <row r="234" spans="1:15" x14ac:dyDescent="0.25">
      <c r="B234" s="3"/>
      <c r="C234" s="3"/>
      <c r="D234" s="3"/>
      <c r="E234" s="3"/>
      <c r="F234" s="3"/>
      <c r="G234" s="3"/>
    </row>
    <row r="235" spans="1:15" x14ac:dyDescent="0.25">
      <c r="B235" s="546" t="s">
        <v>42</v>
      </c>
      <c r="C235" s="546"/>
      <c r="D235" s="546"/>
      <c r="E235" s="546"/>
      <c r="F235" s="546"/>
      <c r="G235" s="3"/>
    </row>
    <row r="236" spans="1:15" x14ac:dyDescent="0.25">
      <c r="B236" s="9" t="s">
        <v>43</v>
      </c>
      <c r="C236" s="9"/>
      <c r="D236" s="9"/>
      <c r="E236" s="9"/>
      <c r="F236" s="9"/>
      <c r="G236" s="3"/>
    </row>
    <row r="237" spans="1:15" x14ac:dyDescent="0.25">
      <c r="B237" s="140"/>
      <c r="C237" s="140"/>
      <c r="D237" s="140"/>
      <c r="E237" s="140"/>
      <c r="F237" s="140"/>
      <c r="G237" s="3"/>
    </row>
    <row r="238" spans="1:15" x14ac:dyDescent="0.25">
      <c r="B238" s="3"/>
      <c r="C238" s="3"/>
      <c r="D238" s="3"/>
      <c r="E238" s="3"/>
      <c r="F238" s="3"/>
      <c r="G238" s="3"/>
    </row>
    <row r="239" spans="1:15" x14ac:dyDescent="0.25">
      <c r="B239" s="3"/>
      <c r="C239" s="3"/>
      <c r="D239" s="3"/>
      <c r="E239" s="3"/>
      <c r="F239" s="3"/>
      <c r="G239" s="3"/>
    </row>
  </sheetData>
  <customSheetViews>
    <customSheetView guid="{F6B49FAF-203A-426E-B1C9-32AE11D2EFF1}" scale="70" showGridLines="0" fitToPage="1" hiddenRows="1" state="hidden" topLeftCell="A112">
      <selection activeCell="A118" sqref="A118:XFD118"/>
      <pageMargins left="0.7" right="0.7" top="0.75" bottom="0.75" header="0.3" footer="0.3"/>
      <pageSetup scale="19" orientation="portrait" horizontalDpi="200" verticalDpi="200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 scale="70" showGridLines="0" fitToPage="1" hiddenRows="1" state="hidden" topLeftCell="A112">
      <selection activeCell="A118" sqref="A118:XFD118"/>
      <pageMargins left="0.7" right="0.7" top="0.75" bottom="0.75" header="0.3" footer="0.3"/>
      <pageSetup scale="19" orientation="portrait" horizontalDpi="200" verticalDpi="200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1E22793F-7D54-4538-BCC1-F3E3EFE1C9A8}" scale="70" showGridLines="0" fitToPage="1" hiddenRows="1" state="hidden" topLeftCell="A112">
      <selection activeCell="A118" sqref="A118:XFD118"/>
      <pageMargins left="0.7" right="0.7" top="0.75" bottom="0.75" header="0.3" footer="0.3"/>
      <pageSetup scale="19" orientation="portrait" horizontalDpi="200" verticalDpi="200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12">
    <mergeCell ref="B235:F235"/>
    <mergeCell ref="B5:F5"/>
    <mergeCell ref="H5:K6"/>
    <mergeCell ref="B6:F6"/>
    <mergeCell ref="B45:F45"/>
    <mergeCell ref="B53:F53"/>
    <mergeCell ref="B54:F54"/>
    <mergeCell ref="B91:F91"/>
    <mergeCell ref="B144:F144"/>
    <mergeCell ref="B155:G155"/>
    <mergeCell ref="B178:F178"/>
    <mergeCell ref="B179:F179"/>
  </mergeCells>
  <phoneticPr fontId="31" type="noConversion"/>
  <dataValidations count="1">
    <dataValidation type="list" allowBlank="1" showInputMessage="1" showErrorMessage="1" sqref="A2" xr:uid="{00000000-0002-0000-0900-000000000000}">
      <formula1>#REF!</formula1>
    </dataValidation>
  </dataValidations>
  <pageMargins left="0.7" right="0.7" top="0.75" bottom="0.75" header="0.3" footer="0.3"/>
  <pageSetup scale="19" orientation="portrait" horizontalDpi="200" verticalDpi="200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published="0" codeName="Sheet11">
    <tabColor rgb="FF92D050"/>
    <pageSetUpPr fitToPage="1"/>
  </sheetPr>
  <dimension ref="A1:T239"/>
  <sheetViews>
    <sheetView showGridLines="0" topLeftCell="A160" zoomScale="55" zoomScaleNormal="55" zoomScaleSheetLayoutView="25" zoomScalePageLayoutView="55" workbookViewId="0">
      <selection activeCell="A118" sqref="A118:XFD118"/>
    </sheetView>
  </sheetViews>
  <sheetFormatPr defaultColWidth="8.85546875" defaultRowHeight="15" outlineLevelCol="1" x14ac:dyDescent="0.25"/>
  <cols>
    <col min="1" max="1" width="64.140625" style="54" customWidth="1" outlineLevel="1"/>
    <col min="2" max="2" width="60.42578125" bestFit="1" customWidth="1"/>
    <col min="3" max="3" width="18.42578125" bestFit="1" customWidth="1"/>
    <col min="4" max="4" width="10" bestFit="1" customWidth="1"/>
    <col min="5" max="5" width="10.28515625" bestFit="1" customWidth="1"/>
    <col min="6" max="6" width="10" bestFit="1" customWidth="1"/>
    <col min="7" max="7" width="10.140625" customWidth="1"/>
    <col min="8" max="8" width="9.140625" customWidth="1"/>
    <col min="9" max="9" width="9" customWidth="1"/>
    <col min="10" max="10" width="8.42578125" customWidth="1"/>
    <col min="11" max="11" width="10.7109375" customWidth="1"/>
    <col min="13" max="13" width="11.7109375" bestFit="1" customWidth="1"/>
    <col min="14" max="14" width="8.42578125" customWidth="1"/>
  </cols>
  <sheetData>
    <row r="1" spans="1:17" x14ac:dyDescent="0.25">
      <c r="A1" s="150" t="s">
        <v>255</v>
      </c>
      <c r="B1" s="3"/>
      <c r="C1" s="3"/>
      <c r="D1" s="3"/>
      <c r="E1" s="3"/>
      <c r="F1" s="3"/>
      <c r="G1" s="3"/>
    </row>
    <row r="2" spans="1:17" x14ac:dyDescent="0.25">
      <c r="A2" s="147" t="s">
        <v>190</v>
      </c>
      <c r="B2" s="1" t="s">
        <v>247</v>
      </c>
      <c r="C2" s="2"/>
      <c r="D2" s="2"/>
      <c r="E2" s="2"/>
      <c r="F2" s="2"/>
      <c r="G2" s="3"/>
      <c r="H2" s="4"/>
      <c r="I2" s="4"/>
      <c r="J2" s="4"/>
      <c r="K2" s="4"/>
      <c r="L2" s="5"/>
      <c r="M2" s="5"/>
      <c r="N2" s="6"/>
      <c r="O2" s="5"/>
    </row>
    <row r="3" spans="1:17" x14ac:dyDescent="0.25">
      <c r="A3" s="150" t="s">
        <v>253</v>
      </c>
      <c r="B3" s="1"/>
      <c r="C3" s="2"/>
      <c r="D3" s="2"/>
      <c r="E3" s="2"/>
      <c r="F3" s="2"/>
      <c r="G3" s="3"/>
      <c r="H3" s="4"/>
      <c r="I3" s="4"/>
      <c r="J3" s="4"/>
      <c r="K3" s="4"/>
      <c r="L3" s="5"/>
      <c r="M3" s="5"/>
      <c r="N3" s="6"/>
      <c r="O3" s="5"/>
    </row>
    <row r="4" spans="1:17" x14ac:dyDescent="0.25">
      <c r="A4" s="160" t="e">
        <f>VLOOKUP($A$2,#REF!,2,0)</f>
        <v>#REF!</v>
      </c>
      <c r="B4" s="2"/>
      <c r="C4" s="2"/>
      <c r="D4" s="2"/>
      <c r="E4" s="2"/>
      <c r="F4" s="2"/>
      <c r="G4" s="3"/>
      <c r="H4" s="4"/>
      <c r="I4" s="4"/>
      <c r="J4" s="4"/>
      <c r="K4" s="4"/>
      <c r="L4" s="4"/>
      <c r="M4" s="7" t="s">
        <v>104</v>
      </c>
      <c r="N4" s="8"/>
      <c r="O4" s="4"/>
    </row>
    <row r="5" spans="1:17" ht="14.45" customHeight="1" x14ac:dyDescent="0.25">
      <c r="B5" s="542" t="s">
        <v>105</v>
      </c>
      <c r="C5" s="542"/>
      <c r="D5" s="542"/>
      <c r="E5" s="542"/>
      <c r="F5" s="542"/>
      <c r="G5" s="3"/>
      <c r="H5" s="543" t="s">
        <v>106</v>
      </c>
      <c r="I5" s="543"/>
      <c r="J5" s="543"/>
      <c r="K5" s="543"/>
      <c r="L5" s="4"/>
      <c r="M5" s="7" t="s">
        <v>246</v>
      </c>
      <c r="N5" s="8"/>
      <c r="O5" s="9" t="s">
        <v>107</v>
      </c>
    </row>
    <row r="6" spans="1:17" x14ac:dyDescent="0.25">
      <c r="B6" s="545" t="s">
        <v>0</v>
      </c>
      <c r="C6" s="545"/>
      <c r="D6" s="545"/>
      <c r="E6" s="545"/>
      <c r="F6" s="545"/>
      <c r="G6" s="3"/>
      <c r="H6" s="544"/>
      <c r="I6" s="544"/>
      <c r="J6" s="544"/>
      <c r="K6" s="544"/>
      <c r="L6" s="4"/>
      <c r="M6" s="7"/>
      <c r="N6" s="10"/>
      <c r="O6" s="9" t="s">
        <v>1</v>
      </c>
    </row>
    <row r="7" spans="1:17" x14ac:dyDescent="0.25">
      <c r="B7" s="189" t="s">
        <v>2</v>
      </c>
      <c r="C7" s="196" t="s">
        <v>3</v>
      </c>
      <c r="D7" s="196" t="s">
        <v>4</v>
      </c>
      <c r="E7" s="196" t="s">
        <v>4</v>
      </c>
      <c r="F7" s="196" t="s">
        <v>5</v>
      </c>
      <c r="G7" s="3"/>
      <c r="H7" s="59" t="s">
        <v>3</v>
      </c>
      <c r="I7" s="59" t="s">
        <v>4</v>
      </c>
      <c r="J7" s="59" t="s">
        <v>4</v>
      </c>
      <c r="K7" s="59" t="s">
        <v>5</v>
      </c>
      <c r="L7" s="4"/>
      <c r="M7" s="86" t="s">
        <v>4</v>
      </c>
      <c r="N7" s="12"/>
      <c r="O7" s="88" t="s">
        <v>4</v>
      </c>
    </row>
    <row r="8" spans="1:17" x14ac:dyDescent="0.25">
      <c r="B8" s="173" t="s">
        <v>2</v>
      </c>
      <c r="C8" s="174" t="s">
        <v>6</v>
      </c>
      <c r="D8" s="174" t="s">
        <v>7</v>
      </c>
      <c r="E8" s="174" t="s">
        <v>8</v>
      </c>
      <c r="F8" s="174" t="s">
        <v>7</v>
      </c>
      <c r="G8" s="3"/>
      <c r="H8" s="146" t="s">
        <v>6</v>
      </c>
      <c r="I8" s="146" t="s">
        <v>7</v>
      </c>
      <c r="J8" s="146" t="s">
        <v>8</v>
      </c>
      <c r="K8" s="146" t="s">
        <v>7</v>
      </c>
      <c r="L8" s="4"/>
      <c r="M8" s="89" t="s">
        <v>7</v>
      </c>
      <c r="N8" s="15"/>
      <c r="O8" s="90" t="s">
        <v>7</v>
      </c>
    </row>
    <row r="9" spans="1:17" x14ac:dyDescent="0.25">
      <c r="B9" s="197" t="s">
        <v>9</v>
      </c>
      <c r="C9" s="198" t="s">
        <v>2</v>
      </c>
      <c r="D9" s="198" t="s">
        <v>2</v>
      </c>
      <c r="E9" s="198" t="s">
        <v>2</v>
      </c>
      <c r="F9" s="198" t="s">
        <v>2</v>
      </c>
      <c r="G9" s="3"/>
      <c r="H9" s="17"/>
      <c r="I9" s="17"/>
      <c r="J9" s="17"/>
      <c r="K9" s="17"/>
      <c r="L9" s="4"/>
      <c r="M9" s="18"/>
      <c r="N9" s="15"/>
      <c r="O9" s="19"/>
    </row>
    <row r="10" spans="1:17" ht="17.100000000000001" customHeight="1" x14ac:dyDescent="0.25">
      <c r="B10" s="197" t="s">
        <v>10</v>
      </c>
      <c r="C10" s="198" t="s">
        <v>2</v>
      </c>
      <c r="D10" s="198" t="s">
        <v>2</v>
      </c>
      <c r="E10" s="198" t="s">
        <v>2</v>
      </c>
      <c r="F10" s="198" t="s">
        <v>2</v>
      </c>
      <c r="G10" s="3"/>
      <c r="H10" s="17"/>
      <c r="I10" s="17"/>
      <c r="J10" s="17"/>
      <c r="K10" s="17"/>
      <c r="L10" s="4"/>
      <c r="M10" s="18"/>
      <c r="N10" s="15"/>
      <c r="O10" s="19"/>
    </row>
    <row r="11" spans="1:17" x14ac:dyDescent="0.25">
      <c r="A11" s="54" t="s">
        <v>44</v>
      </c>
      <c r="B11" s="177" t="s">
        <v>11</v>
      </c>
      <c r="C11" s="178" t="e">
        <f>-VLOOKUP($A11,#REF!,MATCH($A$2,#REF!,0),0)</f>
        <v>#REF!</v>
      </c>
      <c r="D11" s="178" t="e">
        <f>-VLOOKUP($A11,#REF!,MATCH($A$2,#REF!,0)+1,0)</f>
        <v>#REF!</v>
      </c>
      <c r="E11" s="178" t="e">
        <f>-VLOOKUP($A11,#REF!,MATCH($A$2,#REF!,0)+2,0)</f>
        <v>#REF!</v>
      </c>
      <c r="F11" s="178" t="e">
        <f>-VLOOKUP($A11,#REF!,MATCH($A$2,#REF!,0)+3,0)</f>
        <v>#REF!</v>
      </c>
      <c r="G11" s="3"/>
      <c r="H11" s="20"/>
      <c r="I11" s="20"/>
      <c r="J11" s="20"/>
      <c r="K11" s="20"/>
      <c r="L11" s="4"/>
      <c r="M11" s="21"/>
      <c r="N11" s="10"/>
      <c r="O11" s="22" t="e">
        <f>D11-M11</f>
        <v>#REF!</v>
      </c>
    </row>
    <row r="12" spans="1:17" x14ac:dyDescent="0.25">
      <c r="A12" s="54" t="s">
        <v>45</v>
      </c>
      <c r="B12" s="177" t="s">
        <v>12</v>
      </c>
      <c r="C12" s="178" t="e">
        <f>-VLOOKUP($A12,#REF!,MATCH($A$2,#REF!,0),0)</f>
        <v>#REF!</v>
      </c>
      <c r="D12" s="178" t="e">
        <f>-VLOOKUP($A12,#REF!,MATCH($A$2,#REF!,0)+1,0)</f>
        <v>#REF!</v>
      </c>
      <c r="E12" s="178" t="e">
        <f>-VLOOKUP($A12,#REF!,MATCH($A$2,#REF!,0)+2,0)</f>
        <v>#REF!</v>
      </c>
      <c r="F12" s="178" t="e">
        <f>-VLOOKUP($A12,#REF!,MATCH($A$2,#REF!,0)+3,0)</f>
        <v>#REF!</v>
      </c>
      <c r="G12" s="3"/>
      <c r="H12" s="20"/>
      <c r="I12" s="20"/>
      <c r="J12" s="20"/>
      <c r="K12" s="20"/>
      <c r="L12" s="4"/>
      <c r="M12" s="21"/>
      <c r="N12" s="10"/>
      <c r="O12" s="22" t="e">
        <f t="shared" ref="O12:O16" si="0">D12-M12</f>
        <v>#REF!</v>
      </c>
    </row>
    <row r="13" spans="1:17" x14ac:dyDescent="0.25">
      <c r="A13" s="54" t="s">
        <v>46</v>
      </c>
      <c r="B13" s="177" t="s">
        <v>13</v>
      </c>
      <c r="C13" s="178" t="e">
        <f>-VLOOKUP($A13,#REF!,MATCH($A$2,#REF!,0),0)</f>
        <v>#REF!</v>
      </c>
      <c r="D13" s="178" t="e">
        <f>-VLOOKUP($A13,#REF!,MATCH($A$2,#REF!,0)+1,0)</f>
        <v>#REF!</v>
      </c>
      <c r="E13" s="178" t="e">
        <f>-VLOOKUP($A13,#REF!,MATCH($A$2,#REF!,0)+2,0)</f>
        <v>#REF!</v>
      </c>
      <c r="F13" s="178" t="e">
        <f>-VLOOKUP($A13,#REF!,MATCH($A$2,#REF!,0)+3,0)</f>
        <v>#REF!</v>
      </c>
      <c r="G13" s="3"/>
      <c r="H13" s="20"/>
      <c r="I13" s="20"/>
      <c r="J13" s="20"/>
      <c r="K13" s="20"/>
      <c r="L13" s="4"/>
      <c r="M13" s="21"/>
      <c r="N13" s="10"/>
      <c r="O13" s="22" t="e">
        <f t="shared" si="0"/>
        <v>#REF!</v>
      </c>
    </row>
    <row r="14" spans="1:17" x14ac:dyDescent="0.25">
      <c r="A14" s="54" t="s">
        <v>47</v>
      </c>
      <c r="B14" s="177" t="s">
        <v>14</v>
      </c>
      <c r="C14" s="178" t="e">
        <f>-VLOOKUP($A14,#REF!,MATCH($A$2,#REF!,0),0)</f>
        <v>#REF!</v>
      </c>
      <c r="D14" s="178" t="e">
        <f>-VLOOKUP($A14,#REF!,MATCH($A$2,#REF!,0)+1,0)</f>
        <v>#REF!</v>
      </c>
      <c r="E14" s="178" t="e">
        <f>-VLOOKUP($A14,#REF!,MATCH($A$2,#REF!,0)+2,0)</f>
        <v>#REF!</v>
      </c>
      <c r="F14" s="178" t="e">
        <f>-VLOOKUP($A14,#REF!,MATCH($A$2,#REF!,0)+3,0)</f>
        <v>#REF!</v>
      </c>
      <c r="G14" s="3"/>
      <c r="H14" s="20"/>
      <c r="I14" s="20"/>
      <c r="J14" s="20"/>
      <c r="K14" s="20"/>
      <c r="L14" s="4"/>
      <c r="M14" s="21"/>
      <c r="N14" s="10"/>
      <c r="O14" s="22" t="e">
        <f t="shared" si="0"/>
        <v>#REF!</v>
      </c>
    </row>
    <row r="15" spans="1:17" x14ac:dyDescent="0.25">
      <c r="A15" s="54" t="s">
        <v>48</v>
      </c>
      <c r="B15" s="177" t="s">
        <v>15</v>
      </c>
      <c r="C15" s="178" t="e">
        <f>-VLOOKUP($A15,#REF!,MATCH($A$2,#REF!,0),0)</f>
        <v>#REF!</v>
      </c>
      <c r="D15" s="178" t="e">
        <f>-VLOOKUP($A15,#REF!,MATCH($A$2,#REF!,0)+1,0)</f>
        <v>#REF!</v>
      </c>
      <c r="E15" s="178" t="e">
        <f>-VLOOKUP($A15,#REF!,MATCH($A$2,#REF!,0)+2,0)</f>
        <v>#REF!</v>
      </c>
      <c r="F15" s="178" t="e">
        <f>-VLOOKUP($A15,#REF!,MATCH($A$2,#REF!,0)+3,0)</f>
        <v>#REF!</v>
      </c>
      <c r="G15" s="3"/>
      <c r="H15" s="20"/>
      <c r="I15" s="20"/>
      <c r="J15" s="20"/>
      <c r="K15" s="20"/>
      <c r="L15" s="4"/>
      <c r="M15" s="21"/>
      <c r="N15" s="10"/>
      <c r="O15" s="22" t="e">
        <f t="shared" si="0"/>
        <v>#REF!</v>
      </c>
    </row>
    <row r="16" spans="1:17" x14ac:dyDescent="0.25">
      <c r="A16" s="54" t="s">
        <v>49</v>
      </c>
      <c r="B16" s="177" t="s">
        <v>16</v>
      </c>
      <c r="C16" s="178" t="e">
        <f>-VLOOKUP($A16,#REF!,MATCH($A$2,#REF!,0),0)</f>
        <v>#REF!</v>
      </c>
      <c r="D16" s="178" t="e">
        <f>-VLOOKUP($A16,#REF!,MATCH($A$2,#REF!,0)+1,0)</f>
        <v>#REF!</v>
      </c>
      <c r="E16" s="178" t="e">
        <f>-VLOOKUP($A16,#REF!,MATCH($A$2,#REF!,0)+2,0)</f>
        <v>#REF!</v>
      </c>
      <c r="F16" s="178" t="e">
        <f>-VLOOKUP($A16,#REF!,MATCH($A$2,#REF!,0)+3,0)</f>
        <v>#REF!</v>
      </c>
      <c r="G16" s="3"/>
      <c r="H16" s="20"/>
      <c r="I16" s="20"/>
      <c r="J16" s="20"/>
      <c r="K16" s="20"/>
      <c r="L16" s="4"/>
      <c r="M16" s="21"/>
      <c r="N16" s="10"/>
      <c r="O16" s="22" t="e">
        <f t="shared" si="0"/>
        <v>#REF!</v>
      </c>
      <c r="Q16" s="148"/>
    </row>
    <row r="17" spans="1:15" x14ac:dyDescent="0.25">
      <c r="A17" s="54" t="s">
        <v>50</v>
      </c>
      <c r="B17" s="177" t="s">
        <v>17</v>
      </c>
      <c r="C17" s="178" t="e">
        <f>-VLOOKUP($A17,#REF!,MATCH($A$2,#REF!,0),0)</f>
        <v>#REF!</v>
      </c>
      <c r="D17" s="178" t="e">
        <f>-VLOOKUP($A17,#REF!,MATCH($A$2,#REF!,0)+1,0)</f>
        <v>#REF!</v>
      </c>
      <c r="E17" s="178" t="e">
        <f>-VLOOKUP($A17,#REF!,MATCH($A$2,#REF!,0)+2,0)</f>
        <v>#REF!</v>
      </c>
      <c r="F17" s="178" t="e">
        <f>-VLOOKUP($A17,#REF!,MATCH($A$2,#REF!,0)+3,0)</f>
        <v>#REF!</v>
      </c>
      <c r="G17" s="3"/>
      <c r="H17" s="23"/>
      <c r="I17" s="23"/>
      <c r="J17" s="23"/>
      <c r="K17" s="23"/>
      <c r="L17" s="4"/>
      <c r="M17" s="21"/>
      <c r="N17" s="10"/>
      <c r="O17" s="22" t="e">
        <f>D17-M17</f>
        <v>#REF!</v>
      </c>
    </row>
    <row r="18" spans="1:15" x14ac:dyDescent="0.25">
      <c r="A18" s="54" t="s">
        <v>51</v>
      </c>
      <c r="B18" s="191" t="s">
        <v>18</v>
      </c>
      <c r="C18" s="193" t="e">
        <f>SUM(C11:C17)</f>
        <v>#REF!</v>
      </c>
      <c r="D18" s="193" t="e">
        <f t="shared" ref="D18:F18" si="1">SUM(D11:D17)</f>
        <v>#REF!</v>
      </c>
      <c r="E18" s="193" t="e">
        <f t="shared" si="1"/>
        <v>#REF!</v>
      </c>
      <c r="F18" s="193" t="e">
        <f t="shared" si="1"/>
        <v>#REF!</v>
      </c>
      <c r="G18" s="3"/>
      <c r="H18" s="154" t="e">
        <f>-VLOOKUP($A18,#REF!,MATCH($A$2,#REF!,0),0)-C18</f>
        <v>#REF!</v>
      </c>
      <c r="I18" s="154" t="e">
        <f>-VLOOKUP($A18,#REF!,MATCH($A$2,#REF!,0)+1,0)-D18</f>
        <v>#REF!</v>
      </c>
      <c r="J18" s="154" t="e">
        <f>-VLOOKUP($A18,#REF!,MATCH($A$2,#REF!,0)+2,0)-E18</f>
        <v>#REF!</v>
      </c>
      <c r="K18" s="154" t="e">
        <f>-VLOOKUP($A18,#REF!,MATCH($A$2,#REF!,0)+3,0)-F18</f>
        <v>#REF!</v>
      </c>
      <c r="L18" s="4"/>
      <c r="M18" s="25"/>
      <c r="N18" s="26"/>
      <c r="O18" s="149" t="e">
        <f>D18-M18</f>
        <v>#REF!</v>
      </c>
    </row>
    <row r="19" spans="1:15" x14ac:dyDescent="0.25">
      <c r="B19" s="175" t="s">
        <v>19</v>
      </c>
      <c r="C19" s="178" t="s">
        <v>2</v>
      </c>
      <c r="D19" s="178" t="s">
        <v>2</v>
      </c>
      <c r="E19" s="178" t="s">
        <v>2</v>
      </c>
      <c r="F19" s="178" t="s">
        <v>2</v>
      </c>
      <c r="G19" s="3"/>
      <c r="H19" s="155"/>
      <c r="I19" s="155"/>
      <c r="J19" s="155"/>
      <c r="K19" s="155"/>
      <c r="L19" s="29"/>
      <c r="M19" s="30"/>
      <c r="N19" s="10"/>
      <c r="O19" s="22"/>
    </row>
    <row r="20" spans="1:15" x14ac:dyDescent="0.25">
      <c r="A20" s="54" t="s">
        <v>52</v>
      </c>
      <c r="B20" s="177" t="s">
        <v>20</v>
      </c>
      <c r="C20" s="178" t="e">
        <f>VLOOKUP($A20,#REF!,MATCH($A$2,#REF!,0),0)</f>
        <v>#REF!</v>
      </c>
      <c r="D20" s="178" t="e">
        <f>VLOOKUP($A20,#REF!,MATCH($A$2,#REF!,0)+1,0)</f>
        <v>#REF!</v>
      </c>
      <c r="E20" s="178" t="e">
        <f>VLOOKUP($A20,#REF!,MATCH($A$2,#REF!,0)+2,0)</f>
        <v>#REF!</v>
      </c>
      <c r="F20" s="178" t="e">
        <f>VLOOKUP($A20,#REF!,MATCH($A$2,#REF!,0)+3,0)</f>
        <v>#REF!</v>
      </c>
      <c r="G20" s="3"/>
      <c r="H20" s="155"/>
      <c r="I20" s="155"/>
      <c r="J20" s="155"/>
      <c r="K20" s="155"/>
      <c r="L20" s="4"/>
      <c r="M20" s="21"/>
      <c r="N20" s="10"/>
      <c r="O20" s="22" t="e">
        <f t="shared" ref="O20:O41" si="2">D20-M20</f>
        <v>#REF!</v>
      </c>
    </row>
    <row r="21" spans="1:15" x14ac:dyDescent="0.25">
      <c r="A21" s="54" t="s">
        <v>161</v>
      </c>
      <c r="B21" s="177" t="s">
        <v>21</v>
      </c>
      <c r="C21" s="178" t="e">
        <f>VLOOKUP($A21,#REF!,MATCH($A$2,#REF!,0),0)</f>
        <v>#REF!</v>
      </c>
      <c r="D21" s="178" t="e">
        <f>VLOOKUP($A21,#REF!,MATCH($A$2,#REF!,0)+1,0)</f>
        <v>#REF!</v>
      </c>
      <c r="E21" s="178" t="e">
        <f>VLOOKUP($A21,#REF!,MATCH($A$2,#REF!,0)+2,0)</f>
        <v>#REF!</v>
      </c>
      <c r="F21" s="178" t="e">
        <f>VLOOKUP($A21,#REF!,MATCH($A$2,#REF!,0)+3,0)</f>
        <v>#REF!</v>
      </c>
      <c r="G21" s="3"/>
      <c r="H21" s="155"/>
      <c r="I21" s="155"/>
      <c r="J21" s="155"/>
      <c r="K21" s="155"/>
      <c r="L21" s="4"/>
      <c r="M21" s="21"/>
      <c r="N21" s="10"/>
      <c r="O21" s="22" t="e">
        <f t="shared" si="2"/>
        <v>#REF!</v>
      </c>
    </row>
    <row r="22" spans="1:15" x14ac:dyDescent="0.25">
      <c r="A22" s="54" t="s">
        <v>162</v>
      </c>
      <c r="B22" s="177" t="s">
        <v>22</v>
      </c>
      <c r="C22" s="178" t="e">
        <f>VLOOKUP($A22,#REF!,MATCH($A$2,#REF!,0),0)</f>
        <v>#REF!</v>
      </c>
      <c r="D22" s="178" t="e">
        <f>VLOOKUP($A22,#REF!,MATCH($A$2,#REF!,0)+1,0)</f>
        <v>#REF!</v>
      </c>
      <c r="E22" s="178" t="e">
        <f>VLOOKUP($A22,#REF!,MATCH($A$2,#REF!,0)+2,0)</f>
        <v>#REF!</v>
      </c>
      <c r="F22" s="178" t="e">
        <f>VLOOKUP($A22,#REF!,MATCH($A$2,#REF!,0)+3,0)</f>
        <v>#REF!</v>
      </c>
      <c r="G22" s="3"/>
      <c r="H22" s="155"/>
      <c r="I22" s="155"/>
      <c r="J22" s="155"/>
      <c r="K22" s="155"/>
      <c r="L22" s="4"/>
      <c r="M22" s="21"/>
      <c r="N22" s="10"/>
      <c r="O22" s="22" t="e">
        <f t="shared" si="2"/>
        <v>#REF!</v>
      </c>
    </row>
    <row r="23" spans="1:15" x14ac:dyDescent="0.25">
      <c r="A23" s="54" t="s">
        <v>53</v>
      </c>
      <c r="B23" s="177" t="s">
        <v>23</v>
      </c>
      <c r="C23" s="178" t="e">
        <f>VLOOKUP($A23,#REF!,MATCH($A$2,#REF!,0),0)</f>
        <v>#REF!</v>
      </c>
      <c r="D23" s="178" t="e">
        <f>VLOOKUP($A23,#REF!,MATCH($A$2,#REF!,0)+1,0)</f>
        <v>#REF!</v>
      </c>
      <c r="E23" s="178" t="e">
        <f>VLOOKUP($A23,#REF!,MATCH($A$2,#REF!,0)+2,0)</f>
        <v>#REF!</v>
      </c>
      <c r="F23" s="178" t="e">
        <f>VLOOKUP($A23,#REF!,MATCH($A$2,#REF!,0)+3,0)</f>
        <v>#REF!</v>
      </c>
      <c r="G23" s="3"/>
      <c r="H23" s="155"/>
      <c r="I23" s="155"/>
      <c r="J23" s="155"/>
      <c r="K23" s="155"/>
      <c r="L23" s="4"/>
      <c r="M23" s="21"/>
      <c r="N23" s="10"/>
      <c r="O23" s="22" t="e">
        <f t="shared" si="2"/>
        <v>#REF!</v>
      </c>
    </row>
    <row r="24" spans="1:15" x14ac:dyDescent="0.25">
      <c r="A24" s="54" t="s">
        <v>54</v>
      </c>
      <c r="B24" s="177" t="s">
        <v>24</v>
      </c>
      <c r="C24" s="178" t="e">
        <f>VLOOKUP($A24,#REF!,MATCH($A$2,#REF!,0),0)</f>
        <v>#REF!</v>
      </c>
      <c r="D24" s="178" t="e">
        <f>VLOOKUP($A24,#REF!,MATCH($A$2,#REF!,0)+1,0)</f>
        <v>#REF!</v>
      </c>
      <c r="E24" s="178" t="e">
        <f>VLOOKUP($A24,#REF!,MATCH($A$2,#REF!,0)+2,0)</f>
        <v>#REF!</v>
      </c>
      <c r="F24" s="178" t="e">
        <f>VLOOKUP($A24,#REF!,MATCH($A$2,#REF!,0)+3,0)</f>
        <v>#REF!</v>
      </c>
      <c r="G24" s="3"/>
      <c r="H24" s="155"/>
      <c r="I24" s="155"/>
      <c r="J24" s="155"/>
      <c r="K24" s="155"/>
      <c r="L24" s="4"/>
      <c r="M24" s="21"/>
      <c r="N24" s="10"/>
      <c r="O24" s="22" t="e">
        <f t="shared" si="2"/>
        <v>#REF!</v>
      </c>
    </row>
    <row r="25" spans="1:15" x14ac:dyDescent="0.25">
      <c r="A25" s="54" t="s">
        <v>55</v>
      </c>
      <c r="B25" s="177" t="s">
        <v>25</v>
      </c>
      <c r="C25" s="178" t="e">
        <f>VLOOKUP($A25,#REF!,MATCH($A$2,#REF!,0),0)</f>
        <v>#REF!</v>
      </c>
      <c r="D25" s="178" t="e">
        <f>VLOOKUP($A25,#REF!,MATCH($A$2,#REF!,0)+1,0)</f>
        <v>#REF!</v>
      </c>
      <c r="E25" s="178" t="e">
        <f>VLOOKUP($A25,#REF!,MATCH($A$2,#REF!,0)+2,0)</f>
        <v>#REF!</v>
      </c>
      <c r="F25" s="178" t="e">
        <f>VLOOKUP($A25,#REF!,MATCH($A$2,#REF!,0)+3,0)</f>
        <v>#REF!</v>
      </c>
      <c r="G25" s="3"/>
      <c r="H25" s="155"/>
      <c r="I25" s="155"/>
      <c r="J25" s="155"/>
      <c r="K25" s="155"/>
      <c r="L25" s="4"/>
      <c r="M25" s="21"/>
      <c r="N25" s="10"/>
      <c r="O25" s="22" t="e">
        <f t="shared" si="2"/>
        <v>#REF!</v>
      </c>
    </row>
    <row r="26" spans="1:15" x14ac:dyDescent="0.25">
      <c r="A26" s="54" t="s">
        <v>56</v>
      </c>
      <c r="B26" s="180" t="s">
        <v>26</v>
      </c>
      <c r="C26" s="181" t="e">
        <f>SUM(C20:C25)</f>
        <v>#REF!</v>
      </c>
      <c r="D26" s="181" t="e">
        <f t="shared" ref="D26:F26" si="3">SUM(D20:D25)</f>
        <v>#REF!</v>
      </c>
      <c r="E26" s="181" t="e">
        <f t="shared" si="3"/>
        <v>#REF!</v>
      </c>
      <c r="F26" s="181" t="e">
        <f t="shared" si="3"/>
        <v>#REF!</v>
      </c>
      <c r="G26" s="3"/>
      <c r="H26" s="154" t="e">
        <f>VLOOKUP($A26,#REF!,MATCH($A$2,#REF!,0),0)-C26</f>
        <v>#REF!</v>
      </c>
      <c r="I26" s="154" t="e">
        <f>VLOOKUP($A26,#REF!,MATCH($A$2,#REF!,0)+1,0)-D26</f>
        <v>#REF!</v>
      </c>
      <c r="J26" s="154" t="e">
        <f>VLOOKUP($A26,#REF!,MATCH($A$2,#REF!,0)+2,0)-E26</f>
        <v>#REF!</v>
      </c>
      <c r="K26" s="154" t="e">
        <f>VLOOKUP($A26,#REF!,MATCH($A$2,#REF!,0)+3,0)-F26</f>
        <v>#REF!</v>
      </c>
      <c r="L26" s="4"/>
      <c r="M26" s="31"/>
      <c r="N26" s="10"/>
      <c r="O26" s="97" t="e">
        <f t="shared" si="2"/>
        <v>#REF!</v>
      </c>
    </row>
    <row r="27" spans="1:15" ht="15.75" thickBot="1" x14ac:dyDescent="0.3">
      <c r="A27" s="54" t="s">
        <v>57</v>
      </c>
      <c r="B27" s="187" t="s">
        <v>27</v>
      </c>
      <c r="C27" s="188" t="e">
        <f>C18-C26</f>
        <v>#REF!</v>
      </c>
      <c r="D27" s="188" t="e">
        <f t="shared" ref="D27:F27" si="4">D18-D26</f>
        <v>#REF!</v>
      </c>
      <c r="E27" s="188" t="e">
        <f t="shared" si="4"/>
        <v>#REF!</v>
      </c>
      <c r="F27" s="188" t="e">
        <f t="shared" si="4"/>
        <v>#REF!</v>
      </c>
      <c r="G27" s="3"/>
      <c r="H27" s="156" t="e">
        <f>-VLOOKUP($A27,#REF!,MATCH($A$2,#REF!,0),0)-C27</f>
        <v>#REF!</v>
      </c>
      <c r="I27" s="156" t="e">
        <f>-VLOOKUP($A27,#REF!,MATCH($A$2,#REF!,0)+1,0)-D27</f>
        <v>#REF!</v>
      </c>
      <c r="J27" s="156" t="e">
        <f>-VLOOKUP($A27,#REF!,MATCH($A$2,#REF!,0)+2,0)-E27</f>
        <v>#REF!</v>
      </c>
      <c r="K27" s="156" t="e">
        <f>-VLOOKUP($A27,#REF!,MATCH($A$2,#REF!,0)+3,0)-F27</f>
        <v>#REF!</v>
      </c>
      <c r="L27" s="4"/>
      <c r="M27" s="35"/>
      <c r="N27" s="26"/>
      <c r="O27" s="128" t="e">
        <f t="shared" si="2"/>
        <v>#REF!</v>
      </c>
    </row>
    <row r="28" spans="1:15" x14ac:dyDescent="0.25">
      <c r="B28" s="175" t="s">
        <v>28</v>
      </c>
      <c r="C28" s="199" t="s">
        <v>2</v>
      </c>
      <c r="D28" s="199" t="s">
        <v>2</v>
      </c>
      <c r="E28" s="199" t="s">
        <v>2</v>
      </c>
      <c r="F28" s="199" t="s">
        <v>2</v>
      </c>
      <c r="G28" s="3"/>
      <c r="H28" s="157"/>
      <c r="I28" s="157"/>
      <c r="J28" s="157"/>
      <c r="K28" s="157"/>
      <c r="L28" s="4"/>
      <c r="M28" s="39"/>
      <c r="N28" s="26"/>
      <c r="O28" s="22"/>
    </row>
    <row r="29" spans="1:15" x14ac:dyDescent="0.25">
      <c r="A29" s="54" t="s">
        <v>58</v>
      </c>
      <c r="B29" s="179" t="s">
        <v>29</v>
      </c>
      <c r="C29" s="178" t="e">
        <f>-VLOOKUP($A29,#REF!,MATCH($A$2,#REF!,0),0)</f>
        <v>#REF!</v>
      </c>
      <c r="D29" s="178" t="e">
        <f>-VLOOKUP($A29,#REF!,MATCH($A$2,#REF!,0)+1,0)</f>
        <v>#REF!</v>
      </c>
      <c r="E29" s="178" t="e">
        <f>-VLOOKUP($A29,#REF!,MATCH($A$2,#REF!,0)+2,0)</f>
        <v>#REF!</v>
      </c>
      <c r="F29" s="178" t="e">
        <f>-VLOOKUP($A29,#REF!,MATCH($A$2,#REF!,0)+3,0)</f>
        <v>#REF!</v>
      </c>
      <c r="G29" s="3"/>
      <c r="H29" s="157"/>
      <c r="I29" s="157"/>
      <c r="J29" s="157"/>
      <c r="K29" s="157"/>
      <c r="L29" s="40"/>
      <c r="M29" s="21"/>
      <c r="N29" s="26"/>
      <c r="O29" s="22" t="e">
        <f t="shared" si="2"/>
        <v>#REF!</v>
      </c>
    </row>
    <row r="30" spans="1:15" ht="25.5" x14ac:dyDescent="0.25">
      <c r="A30" s="54" t="s">
        <v>59</v>
      </c>
      <c r="B30" s="125" t="s">
        <v>30</v>
      </c>
      <c r="C30" s="178" t="e">
        <f>-VLOOKUP($A30,#REF!,MATCH($A$2,#REF!,0),0)</f>
        <v>#REF!</v>
      </c>
      <c r="D30" s="178" t="e">
        <f>-VLOOKUP($A30,#REF!,MATCH($A$2,#REF!,0)+1,0)</f>
        <v>#REF!</v>
      </c>
      <c r="E30" s="178" t="e">
        <f>-VLOOKUP($A30,#REF!,MATCH($A$2,#REF!,0)+2,0)</f>
        <v>#REF!</v>
      </c>
      <c r="F30" s="178" t="e">
        <f>-VLOOKUP($A30,#REF!,MATCH($A$2,#REF!,0)+3,0)</f>
        <v>#REF!</v>
      </c>
      <c r="G30" s="3"/>
      <c r="H30" s="157"/>
      <c r="I30" s="157"/>
      <c r="J30" s="157"/>
      <c r="K30" s="157"/>
      <c r="L30" s="40"/>
      <c r="M30" s="21"/>
      <c r="N30" s="26"/>
      <c r="O30" s="22" t="e">
        <f t="shared" si="2"/>
        <v>#REF!</v>
      </c>
    </row>
    <row r="31" spans="1:15" x14ac:dyDescent="0.25">
      <c r="A31" s="54" t="s">
        <v>60</v>
      </c>
      <c r="B31" s="179" t="s">
        <v>31</v>
      </c>
      <c r="C31" s="178" t="e">
        <f>-VLOOKUP($A31,#REF!,MATCH($A$2,#REF!,0),0)</f>
        <v>#REF!</v>
      </c>
      <c r="D31" s="178" t="e">
        <f>-VLOOKUP($A31,#REF!,MATCH($A$2,#REF!,0)+1,0)</f>
        <v>#REF!</v>
      </c>
      <c r="E31" s="178" t="e">
        <f>-VLOOKUP($A31,#REF!,MATCH($A$2,#REF!,0)+2,0)</f>
        <v>#REF!</v>
      </c>
      <c r="F31" s="178" t="e">
        <f>-VLOOKUP($A31,#REF!,MATCH($A$2,#REF!,0)+3,0)</f>
        <v>#REF!</v>
      </c>
      <c r="G31" s="3"/>
      <c r="H31" s="157"/>
      <c r="I31" s="157"/>
      <c r="J31" s="157"/>
      <c r="K31" s="157"/>
      <c r="L31" s="40"/>
      <c r="M31" s="21"/>
      <c r="N31" s="26"/>
      <c r="O31" s="22" t="e">
        <f t="shared" si="2"/>
        <v>#REF!</v>
      </c>
    </row>
    <row r="32" spans="1:15" x14ac:dyDescent="0.25">
      <c r="A32" s="54" t="s">
        <v>61</v>
      </c>
      <c r="B32" s="194" t="s">
        <v>32</v>
      </c>
      <c r="C32" s="178" t="e">
        <f>-VLOOKUP($A32,#REF!,MATCH($A$2,#REF!,0),0)</f>
        <v>#REF!</v>
      </c>
      <c r="D32" s="178" t="e">
        <f>-VLOOKUP($A32,#REF!,MATCH($A$2,#REF!,0)+1,0)</f>
        <v>#REF!</v>
      </c>
      <c r="E32" s="178" t="e">
        <f>-VLOOKUP($A32,#REF!,MATCH($A$2,#REF!,0)+2,0)</f>
        <v>#REF!</v>
      </c>
      <c r="F32" s="178" t="e">
        <f>-VLOOKUP($A32,#REF!,MATCH($A$2,#REF!,0)+3,0)</f>
        <v>#REF!</v>
      </c>
      <c r="G32" s="3"/>
      <c r="H32" s="157"/>
      <c r="I32" s="157"/>
      <c r="J32" s="157"/>
      <c r="K32" s="157"/>
      <c r="L32" s="40"/>
      <c r="M32" s="21"/>
      <c r="N32" s="26"/>
      <c r="O32" s="22" t="e">
        <f t="shared" si="2"/>
        <v>#REF!</v>
      </c>
    </row>
    <row r="33" spans="1:15" x14ac:dyDescent="0.25">
      <c r="A33" s="54" t="s">
        <v>62</v>
      </c>
      <c r="B33" s="180" t="s">
        <v>33</v>
      </c>
      <c r="C33" s="181" t="e">
        <f>SUM(C29:C32)</f>
        <v>#REF!</v>
      </c>
      <c r="D33" s="181" t="e">
        <f t="shared" ref="D33:F33" si="5">SUM(D29:D32)</f>
        <v>#REF!</v>
      </c>
      <c r="E33" s="181" t="e">
        <f t="shared" si="5"/>
        <v>#REF!</v>
      </c>
      <c r="F33" s="181" t="e">
        <f t="shared" si="5"/>
        <v>#REF!</v>
      </c>
      <c r="G33" s="3"/>
      <c r="H33" s="154" t="e">
        <f>-VLOOKUP($A33,#REF!,MATCH($A$2,#REF!,0),0)-C33</f>
        <v>#REF!</v>
      </c>
      <c r="I33" s="154" t="e">
        <f>-VLOOKUP($A33,#REF!,MATCH($A$2,#REF!,0)+1,0)-D33</f>
        <v>#REF!</v>
      </c>
      <c r="J33" s="154" t="e">
        <f>-VLOOKUP($A33,#REF!,MATCH($A$2,#REF!,0)+2,0)-E33</f>
        <v>#REF!</v>
      </c>
      <c r="K33" s="154" t="e">
        <f>-VLOOKUP($A33,#REF!,MATCH($A$2,#REF!,0)+3,0)-F33</f>
        <v>#REF!</v>
      </c>
      <c r="L33" s="40"/>
      <c r="M33" s="31"/>
      <c r="N33" s="26"/>
      <c r="O33" s="97" t="e">
        <f t="shared" si="2"/>
        <v>#REF!</v>
      </c>
    </row>
    <row r="34" spans="1:15" x14ac:dyDescent="0.25">
      <c r="A34" s="54" t="s">
        <v>63</v>
      </c>
      <c r="B34" s="180" t="s">
        <v>34</v>
      </c>
      <c r="C34" s="181" t="e">
        <f>C27+C33</f>
        <v>#REF!</v>
      </c>
      <c r="D34" s="181" t="e">
        <f t="shared" ref="D34:F34" si="6">D27+D33</f>
        <v>#REF!</v>
      </c>
      <c r="E34" s="181" t="e">
        <f t="shared" si="6"/>
        <v>#REF!</v>
      </c>
      <c r="F34" s="181" t="e">
        <f t="shared" si="6"/>
        <v>#REF!</v>
      </c>
      <c r="G34" s="3"/>
      <c r="H34" s="159" t="e">
        <f>-VLOOKUP($A34,#REF!,MATCH($A$2,#REF!,0),0)-C34</f>
        <v>#REF!</v>
      </c>
      <c r="I34" s="159" t="e">
        <f>-VLOOKUP($A34,#REF!,MATCH($A$2,#REF!,0)+1,0)-D34</f>
        <v>#REF!</v>
      </c>
      <c r="J34" s="159" t="e">
        <f>-VLOOKUP($A34,#REF!,MATCH($A$2,#REF!,0)+2,0)-E34</f>
        <v>#REF!</v>
      </c>
      <c r="K34" s="159" t="e">
        <f>-VLOOKUP($A34,#REF!,MATCH($A$2,#REF!,0)+3,0)-F34</f>
        <v>#REF!</v>
      </c>
      <c r="L34" s="40"/>
      <c r="M34" s="31"/>
      <c r="N34" s="26"/>
      <c r="O34" s="97" t="e">
        <f t="shared" si="2"/>
        <v>#REF!</v>
      </c>
    </row>
    <row r="35" spans="1:15" x14ac:dyDescent="0.25">
      <c r="B35" s="185" t="s">
        <v>35</v>
      </c>
      <c r="C35" s="182" t="s">
        <v>2</v>
      </c>
      <c r="D35" s="182" t="s">
        <v>2</v>
      </c>
      <c r="E35" s="182" t="s">
        <v>2</v>
      </c>
      <c r="F35" s="182" t="s">
        <v>2</v>
      </c>
      <c r="G35" s="3"/>
      <c r="H35" s="157"/>
      <c r="I35" s="157"/>
      <c r="J35" s="157"/>
      <c r="K35" s="157"/>
      <c r="L35" s="40"/>
      <c r="M35" s="42"/>
      <c r="N35" s="26"/>
      <c r="O35" s="22"/>
    </row>
    <row r="36" spans="1:15" ht="25.5" x14ac:dyDescent="0.25">
      <c r="A36" s="54" t="s">
        <v>64</v>
      </c>
      <c r="B36" s="125" t="s">
        <v>36</v>
      </c>
      <c r="C36" s="178" t="e">
        <f>-VLOOKUP($A36,#REF!,MATCH($A$2,#REF!,0),0)</f>
        <v>#REF!</v>
      </c>
      <c r="D36" s="178" t="e">
        <f>-VLOOKUP($A36,#REF!,MATCH($A$2,#REF!,0)+1,0)</f>
        <v>#REF!</v>
      </c>
      <c r="E36" s="178" t="e">
        <f>-VLOOKUP($A36,#REF!,MATCH($A$2,#REF!,0)+2,0)</f>
        <v>#REF!</v>
      </c>
      <c r="F36" s="178" t="e">
        <f>-VLOOKUP($A36,#REF!,MATCH($A$2,#REF!,0)+3,0)</f>
        <v>#REF!</v>
      </c>
      <c r="G36" s="3"/>
      <c r="H36" s="157"/>
      <c r="I36" s="157"/>
      <c r="J36" s="157"/>
      <c r="K36" s="157"/>
      <c r="L36" s="40"/>
      <c r="M36" s="21"/>
      <c r="N36" s="26"/>
      <c r="O36" s="22" t="e">
        <f t="shared" si="2"/>
        <v>#REF!</v>
      </c>
    </row>
    <row r="37" spans="1:15" x14ac:dyDescent="0.25">
      <c r="A37" s="54" t="s">
        <v>65</v>
      </c>
      <c r="B37" s="125" t="s">
        <v>37</v>
      </c>
      <c r="C37" s="178" t="e">
        <f>-VLOOKUP($A37,#REF!,MATCH($A$2,#REF!,0),0)</f>
        <v>#REF!</v>
      </c>
      <c r="D37" s="178" t="e">
        <f>-VLOOKUP($A37,#REF!,MATCH($A$2,#REF!,0)+1,0)</f>
        <v>#REF!</v>
      </c>
      <c r="E37" s="178" t="e">
        <f>-VLOOKUP($A37,#REF!,MATCH($A$2,#REF!,0)+2,0)</f>
        <v>#REF!</v>
      </c>
      <c r="F37" s="178" t="e">
        <f>-VLOOKUP($A37,#REF!,MATCH($A$2,#REF!,0)+3,0)</f>
        <v>#REF!</v>
      </c>
      <c r="G37" s="3"/>
      <c r="H37" s="157"/>
      <c r="I37" s="157"/>
      <c r="J37" s="157"/>
      <c r="K37" s="157"/>
      <c r="L37" s="40"/>
      <c r="M37" s="21"/>
      <c r="N37" s="26"/>
      <c r="O37" s="22" t="e">
        <f t="shared" si="2"/>
        <v>#REF!</v>
      </c>
    </row>
    <row r="38" spans="1:15" x14ac:dyDescent="0.25">
      <c r="A38" s="54" t="s">
        <v>66</v>
      </c>
      <c r="B38" s="125" t="s">
        <v>38</v>
      </c>
      <c r="C38" s="178" t="e">
        <f>-VLOOKUP($A38,#REF!,MATCH($A$2,#REF!,0),0)</f>
        <v>#REF!</v>
      </c>
      <c r="D38" s="178" t="e">
        <f>-VLOOKUP($A38,#REF!,MATCH($A$2,#REF!,0)+1,0)</f>
        <v>#REF!</v>
      </c>
      <c r="E38" s="178" t="e">
        <f>-VLOOKUP($A38,#REF!,MATCH($A$2,#REF!,0)+2,0)</f>
        <v>#REF!</v>
      </c>
      <c r="F38" s="178" t="e">
        <f>-VLOOKUP($A38,#REF!,MATCH($A$2,#REF!,0)+3,0)</f>
        <v>#REF!</v>
      </c>
      <c r="G38" s="3"/>
      <c r="H38" s="157"/>
      <c r="I38" s="157"/>
      <c r="J38" s="157"/>
      <c r="K38" s="157"/>
      <c r="L38" s="40"/>
      <c r="M38" s="21"/>
      <c r="N38" s="26"/>
      <c r="O38" s="22" t="e">
        <f t="shared" si="2"/>
        <v>#REF!</v>
      </c>
    </row>
    <row r="39" spans="1:15" x14ac:dyDescent="0.25">
      <c r="A39" s="54" t="s">
        <v>67</v>
      </c>
      <c r="B39" s="125" t="s">
        <v>39</v>
      </c>
      <c r="C39" s="178" t="e">
        <f>-VLOOKUP($A39,#REF!,MATCH($A$2,#REF!,0),0)</f>
        <v>#REF!</v>
      </c>
      <c r="D39" s="178" t="e">
        <f>-VLOOKUP($A39,#REF!,MATCH($A$2,#REF!,0)+1,0)</f>
        <v>#REF!</v>
      </c>
      <c r="E39" s="178" t="e">
        <f>-VLOOKUP($A39,#REF!,MATCH($A$2,#REF!,0)+2,0)</f>
        <v>#REF!</v>
      </c>
      <c r="F39" s="178" t="e">
        <f>-VLOOKUP($A39,#REF!,MATCH($A$2,#REF!,0)+3,0)</f>
        <v>#REF!</v>
      </c>
      <c r="G39" s="3"/>
      <c r="H39" s="158"/>
      <c r="I39" s="158"/>
      <c r="J39" s="158"/>
      <c r="K39" s="158"/>
      <c r="L39" s="40"/>
      <c r="M39" s="44"/>
      <c r="N39" s="26"/>
      <c r="O39" s="22" t="e">
        <f t="shared" si="2"/>
        <v>#REF!</v>
      </c>
    </row>
    <row r="40" spans="1:15" x14ac:dyDescent="0.25">
      <c r="A40" s="54" t="s">
        <v>68</v>
      </c>
      <c r="B40" s="186" t="s">
        <v>40</v>
      </c>
      <c r="C40" s="181" t="e">
        <f>SUM(C36:C39)</f>
        <v>#REF!</v>
      </c>
      <c r="D40" s="181" t="e">
        <f t="shared" ref="D40:F40" si="7">SUM(D36:D39)</f>
        <v>#REF!</v>
      </c>
      <c r="E40" s="181" t="e">
        <f t="shared" si="7"/>
        <v>#REF!</v>
      </c>
      <c r="F40" s="181" t="e">
        <f t="shared" si="7"/>
        <v>#REF!</v>
      </c>
      <c r="G40" s="3"/>
      <c r="H40" s="154" t="e">
        <f>-VLOOKUP($A40,#REF!,MATCH($A$2,#REF!,0),0)-C40</f>
        <v>#REF!</v>
      </c>
      <c r="I40" s="154" t="e">
        <f>-VLOOKUP($A40,#REF!,MATCH($A$2,#REF!,0)+1,0)-D40</f>
        <v>#REF!</v>
      </c>
      <c r="J40" s="154" t="e">
        <f>-VLOOKUP($A40,#REF!,MATCH($A$2,#REF!,0)+2,0)-E40</f>
        <v>#REF!</v>
      </c>
      <c r="K40" s="154" t="e">
        <f>-VLOOKUP($A40,#REF!,MATCH($A$2,#REF!,0)+3,0)-F40</f>
        <v>#REF!</v>
      </c>
      <c r="L40" s="40"/>
      <c r="M40" s="45"/>
      <c r="N40" s="26"/>
      <c r="O40" s="97" t="e">
        <f t="shared" si="2"/>
        <v>#REF!</v>
      </c>
    </row>
    <row r="41" spans="1:15" ht="15.75" thickBot="1" x14ac:dyDescent="0.3">
      <c r="A41" s="54" t="s">
        <v>69</v>
      </c>
      <c r="B41" s="46" t="s">
        <v>41</v>
      </c>
      <c r="C41" s="34" t="e">
        <f>C34+C40</f>
        <v>#REF!</v>
      </c>
      <c r="D41" s="34" t="e">
        <f t="shared" ref="D41:F41" si="8">D34+D40</f>
        <v>#REF!</v>
      </c>
      <c r="E41" s="34" t="e">
        <f t="shared" si="8"/>
        <v>#REF!</v>
      </c>
      <c r="F41" s="34" t="e">
        <f t="shared" si="8"/>
        <v>#REF!</v>
      </c>
      <c r="G41" s="3"/>
      <c r="H41" s="156" t="e">
        <f>-VLOOKUP($A41,#REF!,MATCH($A$2,#REF!,0),0)-C41</f>
        <v>#REF!</v>
      </c>
      <c r="I41" s="156" t="e">
        <f>-VLOOKUP($A41,#REF!,MATCH($A$2,#REF!,0)+1,0)-D41</f>
        <v>#REF!</v>
      </c>
      <c r="J41" s="156" t="e">
        <f>-VLOOKUP($A41,#REF!,MATCH($A$2,#REF!,0)+2,0)-E41</f>
        <v>#REF!</v>
      </c>
      <c r="K41" s="156" t="e">
        <f>-VLOOKUP($A41,#REF!,MATCH($A$2,#REF!,0)+3,0)-F41</f>
        <v>#REF!</v>
      </c>
      <c r="L41" s="40"/>
      <c r="M41" s="35"/>
      <c r="N41" s="26"/>
      <c r="O41" s="128" t="e">
        <f t="shared" si="2"/>
        <v>#REF!</v>
      </c>
    </row>
    <row r="42" spans="1:15" x14ac:dyDescent="0.25">
      <c r="B42" s="28"/>
      <c r="C42" s="41"/>
      <c r="D42" s="41"/>
      <c r="E42" s="41"/>
      <c r="F42" s="41"/>
      <c r="G42" s="3"/>
      <c r="H42" s="47"/>
      <c r="I42" s="47"/>
      <c r="J42" s="47"/>
      <c r="K42" s="47"/>
      <c r="L42" s="40"/>
      <c r="M42" s="48"/>
      <c r="N42" s="26"/>
      <c r="O42" s="48"/>
    </row>
    <row r="43" spans="1:15" x14ac:dyDescent="0.25">
      <c r="B43" s="28"/>
      <c r="C43" s="41"/>
      <c r="D43" s="41"/>
      <c r="E43" s="41"/>
      <c r="F43" s="41"/>
      <c r="G43" s="3"/>
      <c r="H43" s="47"/>
      <c r="I43" s="47"/>
      <c r="J43" s="47"/>
      <c r="K43" s="47"/>
      <c r="L43" s="40"/>
      <c r="M43" s="48"/>
      <c r="N43" s="26"/>
      <c r="O43" s="48"/>
    </row>
    <row r="44" spans="1:15" x14ac:dyDescent="0.25">
      <c r="B44" s="3"/>
      <c r="C44" s="3"/>
      <c r="D44" s="3"/>
      <c r="E44" s="3"/>
      <c r="F44" s="3"/>
      <c r="G44" s="3"/>
    </row>
    <row r="45" spans="1:15" x14ac:dyDescent="0.25">
      <c r="B45" s="546" t="s">
        <v>42</v>
      </c>
      <c r="C45" s="546"/>
      <c r="D45" s="546"/>
      <c r="E45" s="546"/>
      <c r="F45" s="546"/>
      <c r="G45" s="49"/>
    </row>
    <row r="46" spans="1:15" x14ac:dyDescent="0.25">
      <c r="B46" s="216" t="s">
        <v>43</v>
      </c>
      <c r="C46" s="51"/>
      <c r="D46" s="51"/>
      <c r="E46" s="51"/>
      <c r="F46" s="51"/>
    </row>
    <row r="50" spans="1:20" x14ac:dyDescent="0.25">
      <c r="B50" s="3"/>
      <c r="C50" s="3"/>
      <c r="D50" s="3"/>
      <c r="E50" s="3"/>
      <c r="F50" s="3"/>
      <c r="G50" s="3"/>
    </row>
    <row r="51" spans="1:20" x14ac:dyDescent="0.25">
      <c r="B51" s="1" t="s">
        <v>248</v>
      </c>
      <c r="C51" s="2"/>
      <c r="D51" s="55"/>
      <c r="E51" s="2"/>
      <c r="F51" s="2"/>
      <c r="G51" s="3"/>
    </row>
    <row r="52" spans="1:20" x14ac:dyDescent="0.25">
      <c r="B52" s="2"/>
      <c r="C52" s="2"/>
      <c r="D52" s="2"/>
      <c r="E52" s="2"/>
      <c r="F52" s="2"/>
      <c r="G52" s="3"/>
    </row>
    <row r="53" spans="1:20" x14ac:dyDescent="0.25">
      <c r="B53" s="542" t="s">
        <v>105</v>
      </c>
      <c r="C53" s="542"/>
      <c r="D53" s="542"/>
      <c r="E53" s="542"/>
      <c r="F53" s="542"/>
      <c r="G53" s="3"/>
      <c r="Q53" s="217"/>
      <c r="R53" s="217"/>
      <c r="S53" s="217"/>
      <c r="T53" s="217"/>
    </row>
    <row r="54" spans="1:20" x14ac:dyDescent="0.25">
      <c r="B54" s="545" t="s">
        <v>0</v>
      </c>
      <c r="C54" s="545"/>
      <c r="D54" s="545"/>
      <c r="E54" s="545"/>
      <c r="F54" s="545"/>
      <c r="G54" s="3"/>
      <c r="H54" s="38" t="s">
        <v>106</v>
      </c>
      <c r="I54" s="56"/>
      <c r="J54" s="56"/>
      <c r="K54" s="56"/>
      <c r="L54" s="4"/>
      <c r="M54" s="57" t="s">
        <v>70</v>
      </c>
      <c r="N54" s="57"/>
      <c r="O54" s="57"/>
      <c r="P54" s="4"/>
      <c r="Q54" s="265"/>
      <c r="R54" s="263"/>
      <c r="S54" s="262"/>
      <c r="T54" s="217"/>
    </row>
    <row r="55" spans="1:20" x14ac:dyDescent="0.25">
      <c r="B55" s="200" t="s">
        <v>2</v>
      </c>
      <c r="C55" s="189" t="s">
        <v>2</v>
      </c>
      <c r="D55" s="201" t="s">
        <v>2</v>
      </c>
      <c r="E55" s="201" t="s">
        <v>204</v>
      </c>
      <c r="F55" s="202" t="s">
        <v>2</v>
      </c>
      <c r="G55" s="3"/>
      <c r="H55" s="59"/>
      <c r="I55" s="60" t="s">
        <v>72</v>
      </c>
      <c r="J55" s="61"/>
      <c r="K55" s="61"/>
      <c r="L55" s="4"/>
      <c r="M55" s="62"/>
      <c r="N55" s="141"/>
      <c r="O55" s="141"/>
      <c r="P55" s="4"/>
      <c r="Q55" s="266"/>
      <c r="R55" s="263"/>
      <c r="S55" s="217"/>
      <c r="T55" s="217"/>
    </row>
    <row r="56" spans="1:20" x14ac:dyDescent="0.25">
      <c r="B56" s="203" t="s">
        <v>2</v>
      </c>
      <c r="C56" s="204">
        <v>2013</v>
      </c>
      <c r="D56" s="204">
        <v>2014</v>
      </c>
      <c r="E56" s="204">
        <v>2014</v>
      </c>
      <c r="F56" s="205">
        <v>2015</v>
      </c>
      <c r="G56" s="3"/>
      <c r="H56" s="64">
        <v>2013</v>
      </c>
      <c r="I56" s="64">
        <v>2014</v>
      </c>
      <c r="J56" s="64">
        <v>2014</v>
      </c>
      <c r="K56" s="64">
        <v>2015</v>
      </c>
      <c r="L56" s="4"/>
      <c r="M56" s="142" t="s">
        <v>4</v>
      </c>
      <c r="N56" s="142" t="s">
        <v>4</v>
      </c>
      <c r="O56" s="142" t="s">
        <v>5</v>
      </c>
      <c r="P56" s="4"/>
      <c r="Q56" s="267"/>
      <c r="R56" s="263"/>
      <c r="S56" s="217"/>
      <c r="T56" s="217"/>
    </row>
    <row r="57" spans="1:20" x14ac:dyDescent="0.25">
      <c r="B57" s="206" t="s">
        <v>2</v>
      </c>
      <c r="C57" s="174" t="s">
        <v>6</v>
      </c>
      <c r="D57" s="174" t="s">
        <v>7</v>
      </c>
      <c r="E57" s="174" t="s">
        <v>8</v>
      </c>
      <c r="F57" s="207" t="s">
        <v>7</v>
      </c>
      <c r="G57" s="3"/>
      <c r="H57" s="65" t="s">
        <v>6</v>
      </c>
      <c r="I57" s="65" t="s">
        <v>7</v>
      </c>
      <c r="J57" s="65" t="s">
        <v>8</v>
      </c>
      <c r="K57" s="65" t="s">
        <v>7</v>
      </c>
      <c r="L57" s="4"/>
      <c r="M57" s="90" t="s">
        <v>7</v>
      </c>
      <c r="N57" s="90" t="s">
        <v>8</v>
      </c>
      <c r="O57" s="90" t="s">
        <v>7</v>
      </c>
      <c r="P57" s="4"/>
      <c r="Q57" s="266"/>
      <c r="R57" s="263"/>
      <c r="S57" s="217"/>
      <c r="T57" s="217"/>
    </row>
    <row r="58" spans="1:20" x14ac:dyDescent="0.25">
      <c r="B58" s="197" t="s">
        <v>73</v>
      </c>
      <c r="C58" s="176" t="s">
        <v>2</v>
      </c>
      <c r="D58" s="176" t="s">
        <v>2</v>
      </c>
      <c r="E58" s="176" t="s">
        <v>2</v>
      </c>
      <c r="F58" s="176" t="s">
        <v>2</v>
      </c>
      <c r="G58" s="3"/>
      <c r="H58" s="23"/>
      <c r="I58" s="23"/>
      <c r="J58" s="23"/>
      <c r="K58" s="23"/>
      <c r="L58" s="4"/>
      <c r="M58" s="66"/>
      <c r="N58" s="67"/>
      <c r="O58" s="67"/>
      <c r="P58" s="4"/>
      <c r="Q58" s="264"/>
      <c r="R58" s="263"/>
      <c r="S58" s="217"/>
      <c r="T58" s="217"/>
    </row>
    <row r="59" spans="1:20" x14ac:dyDescent="0.25">
      <c r="B59" s="197" t="s">
        <v>74</v>
      </c>
      <c r="C59" s="208" t="s">
        <v>2</v>
      </c>
      <c r="D59" s="208" t="s">
        <v>2</v>
      </c>
      <c r="E59" s="208" t="s">
        <v>2</v>
      </c>
      <c r="F59" s="208" t="s">
        <v>2</v>
      </c>
      <c r="G59" s="3"/>
      <c r="H59" s="23"/>
      <c r="I59" s="23"/>
      <c r="J59" s="23"/>
      <c r="K59" s="23"/>
      <c r="L59" s="4"/>
      <c r="M59" s="66"/>
      <c r="N59" s="67"/>
      <c r="O59" s="67"/>
      <c r="P59" s="4"/>
      <c r="Q59" s="264"/>
      <c r="R59" s="263"/>
      <c r="S59" s="217"/>
      <c r="T59" s="217"/>
    </row>
    <row r="60" spans="1:20" x14ac:dyDescent="0.25">
      <c r="A60" s="54" t="s">
        <v>101</v>
      </c>
      <c r="B60" s="177" t="s">
        <v>75</v>
      </c>
      <c r="C60" s="178" t="e">
        <f>VLOOKUP($A60,#REF!,MATCH( $A$2,#REF!,0),0)</f>
        <v>#REF!</v>
      </c>
      <c r="D60" s="178" t="e">
        <f>VLOOKUP($A60,#REF!,MATCH( $A$2,#REF!,0)+1,0)</f>
        <v>#REF!</v>
      </c>
      <c r="E60" s="178" t="e">
        <f>VLOOKUP($A60,#REF!,MATCH( $A$2,#REF!,0)+2,0)</f>
        <v>#REF!</v>
      </c>
      <c r="F60" s="178" t="e">
        <f>VLOOKUP($A60,#REF!,MATCH( $A$2,#REF!,0)+3,0)</f>
        <v>#REF!</v>
      </c>
      <c r="G60" s="3"/>
      <c r="H60" s="68"/>
      <c r="I60" s="68"/>
      <c r="J60" s="68"/>
      <c r="K60" s="68"/>
      <c r="L60" s="4"/>
      <c r="M60" s="66"/>
      <c r="N60" s="67"/>
      <c r="O60" s="67"/>
      <c r="P60" s="4"/>
      <c r="Q60" s="264"/>
      <c r="R60" s="263"/>
      <c r="S60" s="217"/>
      <c r="T60" s="217"/>
    </row>
    <row r="61" spans="1:20" x14ac:dyDescent="0.25">
      <c r="A61" s="54" t="s">
        <v>102</v>
      </c>
      <c r="B61" s="177" t="s">
        <v>76</v>
      </c>
      <c r="C61" s="178" t="e">
        <f>VLOOKUP($A61,#REF!,MATCH( $A$2,#REF!,0),0)</f>
        <v>#REF!</v>
      </c>
      <c r="D61" s="178" t="e">
        <f>VLOOKUP($A61,#REF!,MATCH( $A$2,#REF!,0)+1,0)</f>
        <v>#REF!</v>
      </c>
      <c r="E61" s="178" t="e">
        <f>VLOOKUP($A61,#REF!,MATCH( $A$2,#REF!,0)+2,0)</f>
        <v>#REF!</v>
      </c>
      <c r="F61" s="178" t="e">
        <f>VLOOKUP($A61,#REF!,MATCH( $A$2,#REF!,0)+3,0)</f>
        <v>#REF!</v>
      </c>
      <c r="G61" s="3"/>
      <c r="H61" s="68"/>
      <c r="I61" s="68"/>
      <c r="J61" s="68"/>
      <c r="K61" s="68"/>
      <c r="L61" s="4"/>
      <c r="M61" s="66"/>
      <c r="N61" s="67"/>
      <c r="O61" s="69"/>
      <c r="P61" s="4"/>
      <c r="Q61" s="264"/>
      <c r="R61" s="263"/>
      <c r="S61" s="217"/>
      <c r="T61" s="217"/>
    </row>
    <row r="62" spans="1:20" x14ac:dyDescent="0.25">
      <c r="A62" s="54" t="s">
        <v>103</v>
      </c>
      <c r="B62" s="177" t="s">
        <v>77</v>
      </c>
      <c r="C62" s="178" t="e">
        <f>VLOOKUP($A62,#REF!,MATCH( $A$2,#REF!,0),0)</f>
        <v>#REF!</v>
      </c>
      <c r="D62" s="178" t="e">
        <f>VLOOKUP($A62,#REF!,MATCH( $A$2,#REF!,0)+1,0)</f>
        <v>#REF!</v>
      </c>
      <c r="E62" s="178" t="e">
        <f>VLOOKUP($A62,#REF!,MATCH( $A$2,#REF!,0)+2,0)</f>
        <v>#REF!</v>
      </c>
      <c r="F62" s="178" t="e">
        <f>VLOOKUP($A62,#REF!,MATCH( $A$2,#REF!,0)+3,0)</f>
        <v>#REF!</v>
      </c>
      <c r="G62" s="3"/>
      <c r="H62" s="68"/>
      <c r="I62" s="68"/>
      <c r="J62" s="68"/>
      <c r="K62" s="68"/>
      <c r="L62" s="4"/>
      <c r="M62" s="66"/>
      <c r="N62" s="67"/>
      <c r="O62" s="67"/>
      <c r="P62" s="4"/>
      <c r="Q62" s="264"/>
      <c r="R62" s="263"/>
      <c r="S62" s="217"/>
      <c r="T62" s="217"/>
    </row>
    <row r="63" spans="1:20" x14ac:dyDescent="0.25">
      <c r="A63" s="54" t="s">
        <v>193</v>
      </c>
      <c r="B63" s="177" t="s">
        <v>78</v>
      </c>
      <c r="C63" s="178" t="e">
        <f>VLOOKUP($A63,#REF!,MATCH( $A$2,#REF!,0),0)</f>
        <v>#REF!</v>
      </c>
      <c r="D63" s="178" t="e">
        <f>VLOOKUP($A63,#REF!,MATCH( $A$2,#REF!,0)+1,0)</f>
        <v>#REF!</v>
      </c>
      <c r="E63" s="178" t="e">
        <f>VLOOKUP($A63,#REF!,MATCH( $A$2,#REF!,0)+2,0)</f>
        <v>#REF!</v>
      </c>
      <c r="F63" s="178" t="e">
        <f>VLOOKUP($A63,#REF!,MATCH( $A$2,#REF!,0)+3,0)</f>
        <v>#REF!</v>
      </c>
      <c r="G63" s="3"/>
      <c r="H63" s="68"/>
      <c r="I63" s="68"/>
      <c r="J63" s="68"/>
      <c r="K63" s="68"/>
      <c r="L63" s="4"/>
      <c r="M63" s="66"/>
      <c r="N63" s="67"/>
      <c r="O63" s="67"/>
      <c r="P63" s="4"/>
      <c r="Q63" s="264"/>
      <c r="R63" s="263"/>
      <c r="S63" s="217"/>
      <c r="T63" s="217"/>
    </row>
    <row r="64" spans="1:20" x14ac:dyDescent="0.25">
      <c r="A64" s="54" t="s">
        <v>108</v>
      </c>
      <c r="B64" s="180" t="s">
        <v>79</v>
      </c>
      <c r="C64" s="181" t="e">
        <f>SUM(C60:C63)</f>
        <v>#REF!</v>
      </c>
      <c r="D64" s="181" t="e">
        <f t="shared" ref="D64:F64" si="9">SUM(D60:D63)</f>
        <v>#REF!</v>
      </c>
      <c r="E64" s="181" t="e">
        <f t="shared" si="9"/>
        <v>#REF!</v>
      </c>
      <c r="F64" s="181" t="e">
        <f t="shared" si="9"/>
        <v>#REF!</v>
      </c>
      <c r="G64" s="3"/>
      <c r="H64" s="135" t="e">
        <f>VLOOKUP($A64,#REF!,MATCH( $A$2,#REF!,0),0)-C64</f>
        <v>#REF!</v>
      </c>
      <c r="I64" s="135" t="e">
        <f>VLOOKUP($A64,#REF!,MATCH( $A$2,#REF!,0)+1,0)-D64</f>
        <v>#REF!</v>
      </c>
      <c r="J64" s="135" t="e">
        <f>VLOOKUP($A64,#REF!,MATCH( $A$2,#REF!,0)+2,0)-E64</f>
        <v>#REF!</v>
      </c>
      <c r="K64" s="135" t="e">
        <f>VLOOKUP($A64,#REF!,MATCH( $A$2,#REF!,0)+3,0)-F64</f>
        <v>#REF!</v>
      </c>
      <c r="L64" s="4"/>
      <c r="M64" s="70"/>
      <c r="N64" s="70"/>
      <c r="O64" s="70"/>
      <c r="P64" s="4"/>
      <c r="Q64" s="264"/>
      <c r="R64" s="263"/>
      <c r="S64" s="217"/>
      <c r="T64" s="217"/>
    </row>
    <row r="65" spans="1:20" x14ac:dyDescent="0.25">
      <c r="B65" s="197" t="s">
        <v>80</v>
      </c>
      <c r="C65" s="178" t="s">
        <v>2</v>
      </c>
      <c r="D65" s="178" t="s">
        <v>2</v>
      </c>
      <c r="E65" s="178" t="s">
        <v>2</v>
      </c>
      <c r="F65" s="178" t="s">
        <v>2</v>
      </c>
      <c r="G65" s="3"/>
      <c r="H65" s="68"/>
      <c r="I65" s="68"/>
      <c r="J65" s="68"/>
      <c r="K65" s="68"/>
      <c r="L65" s="4"/>
      <c r="M65" s="66"/>
      <c r="N65" s="67"/>
      <c r="O65" s="69"/>
      <c r="P65" s="4"/>
      <c r="Q65" s="264"/>
      <c r="R65" s="263"/>
      <c r="S65" s="217"/>
      <c r="T65" s="217"/>
    </row>
    <row r="66" spans="1:20" x14ac:dyDescent="0.25">
      <c r="A66" s="54" t="s">
        <v>109</v>
      </c>
      <c r="B66" s="177" t="s">
        <v>81</v>
      </c>
      <c r="C66" s="178" t="e">
        <f>VLOOKUP($A66,#REF!,MATCH( $A$2,#REF!,0),0)</f>
        <v>#REF!</v>
      </c>
      <c r="D66" s="178" t="e">
        <f>VLOOKUP($A66,#REF!,MATCH( $A$2,#REF!,0)+1,0)</f>
        <v>#REF!</v>
      </c>
      <c r="E66" s="178" t="e">
        <f>VLOOKUP($A66,#REF!,MATCH( $A$2,#REF!,0)+2,0)</f>
        <v>#REF!</v>
      </c>
      <c r="F66" s="178" t="e">
        <f>VLOOKUP($A66,#REF!,MATCH( $A$2,#REF!,0)+3,0)</f>
        <v>#REF!</v>
      </c>
      <c r="G66" s="3"/>
      <c r="H66" s="68"/>
      <c r="I66" s="68"/>
      <c r="J66" s="68"/>
      <c r="K66" s="68"/>
      <c r="L66" s="4"/>
      <c r="M66" s="66"/>
      <c r="N66" s="67"/>
      <c r="O66" s="67"/>
      <c r="P66" s="4"/>
      <c r="Q66" s="264"/>
      <c r="R66" s="263"/>
      <c r="S66" s="217"/>
      <c r="T66" s="217"/>
    </row>
    <row r="67" spans="1:20" ht="15" customHeight="1" x14ac:dyDescent="0.25">
      <c r="A67" s="54" t="s">
        <v>110</v>
      </c>
      <c r="B67" s="71" t="s">
        <v>82</v>
      </c>
      <c r="C67" s="178" t="e">
        <f>VLOOKUP($A67,#REF!,MATCH( $A$2,#REF!,0),0)</f>
        <v>#REF!</v>
      </c>
      <c r="D67" s="178" t="e">
        <f>VLOOKUP($A67,#REF!,MATCH( $A$2,#REF!,0)+1,0)</f>
        <v>#REF!</v>
      </c>
      <c r="E67" s="178" t="e">
        <f>VLOOKUP($A67,#REF!,MATCH( $A$2,#REF!,0)+2,0)</f>
        <v>#REF!</v>
      </c>
      <c r="F67" s="178" t="e">
        <f>VLOOKUP($A67,#REF!,MATCH( $A$2,#REF!,0)+3,0)</f>
        <v>#REF!</v>
      </c>
      <c r="G67" s="3"/>
      <c r="H67" s="68"/>
      <c r="I67" s="68"/>
      <c r="J67" s="68"/>
      <c r="K67" s="68"/>
      <c r="L67" s="4"/>
      <c r="M67" s="72"/>
      <c r="N67" s="72"/>
      <c r="O67" s="72"/>
      <c r="P67" s="4"/>
      <c r="Q67" s="264"/>
      <c r="R67" s="263"/>
      <c r="S67" s="217"/>
      <c r="T67" s="217"/>
    </row>
    <row r="68" spans="1:20" x14ac:dyDescent="0.25">
      <c r="A68" s="54" t="s">
        <v>111</v>
      </c>
      <c r="B68" s="177" t="s">
        <v>83</v>
      </c>
      <c r="C68" s="178" t="e">
        <f>VLOOKUP($A68,#REF!,MATCH( $A$2,#REF!,0),0)</f>
        <v>#REF!</v>
      </c>
      <c r="D68" s="178" t="e">
        <f>VLOOKUP($A68,#REF!,MATCH( $A$2,#REF!,0)+1,0)</f>
        <v>#REF!</v>
      </c>
      <c r="E68" s="178" t="e">
        <f>VLOOKUP($A68,#REF!,MATCH( $A$2,#REF!,0)+2,0)</f>
        <v>#REF!</v>
      </c>
      <c r="F68" s="178" t="e">
        <f>VLOOKUP($A68,#REF!,MATCH( $A$2,#REF!,0)+3,0)</f>
        <v>#REF!</v>
      </c>
      <c r="G68" s="3"/>
      <c r="H68" s="68"/>
      <c r="I68" s="68"/>
      <c r="J68" s="68"/>
      <c r="K68" s="68"/>
      <c r="L68" s="4"/>
      <c r="M68" s="72"/>
      <c r="N68" s="72"/>
      <c r="O68" s="72"/>
      <c r="P68" s="4"/>
      <c r="Q68" s="264"/>
      <c r="R68" s="263"/>
      <c r="S68" s="217"/>
      <c r="T68" s="217"/>
    </row>
    <row r="69" spans="1:20" x14ac:dyDescent="0.25">
      <c r="A69" s="54" t="s">
        <v>112</v>
      </c>
      <c r="B69" s="177" t="s">
        <v>84</v>
      </c>
      <c r="C69" s="178" t="e">
        <f>VLOOKUP($A69,#REF!,MATCH( $A$2,#REF!,0),0)</f>
        <v>#REF!</v>
      </c>
      <c r="D69" s="178" t="e">
        <f>VLOOKUP($A69,#REF!,MATCH( $A$2,#REF!,0)+1,0)</f>
        <v>#REF!</v>
      </c>
      <c r="E69" s="178" t="e">
        <f>VLOOKUP($A69,#REF!,MATCH( $A$2,#REF!,0)+2,0)</f>
        <v>#REF!</v>
      </c>
      <c r="F69" s="178" t="e">
        <f>VLOOKUP($A69,#REF!,MATCH( $A$2,#REF!,0)+3,0)</f>
        <v>#REF!</v>
      </c>
      <c r="G69" s="3"/>
      <c r="H69" s="68"/>
      <c r="I69" s="68"/>
      <c r="J69" s="68"/>
      <c r="K69" s="68"/>
      <c r="L69" s="40"/>
      <c r="M69" s="72"/>
      <c r="N69" s="72"/>
      <c r="O69" s="72"/>
      <c r="P69" s="40"/>
      <c r="Q69" s="264"/>
      <c r="R69" s="263"/>
      <c r="S69" s="217"/>
      <c r="T69" s="217"/>
    </row>
    <row r="70" spans="1:20" x14ac:dyDescent="0.25">
      <c r="A70" s="54" t="s">
        <v>113</v>
      </c>
      <c r="B70" s="177" t="s">
        <v>85</v>
      </c>
      <c r="C70" s="178" t="e">
        <f>VLOOKUP($A70,#REF!,MATCH( $A$2,#REF!,0),0)</f>
        <v>#REF!</v>
      </c>
      <c r="D70" s="178" t="e">
        <f>VLOOKUP($A70,#REF!,MATCH( $A$2,#REF!,0)+1,0)</f>
        <v>#REF!</v>
      </c>
      <c r="E70" s="178" t="e">
        <f>VLOOKUP($A70,#REF!,MATCH( $A$2,#REF!,0)+2,0)</f>
        <v>#REF!</v>
      </c>
      <c r="F70" s="178" t="e">
        <f>VLOOKUP($A70,#REF!,MATCH( $A$2,#REF!,0)+3,0)</f>
        <v>#REF!</v>
      </c>
      <c r="G70" s="3"/>
      <c r="H70" s="68"/>
      <c r="I70" s="68"/>
      <c r="J70" s="68"/>
      <c r="K70" s="68"/>
      <c r="L70" s="4"/>
      <c r="M70" s="72"/>
      <c r="N70" s="72"/>
      <c r="O70" s="72"/>
      <c r="P70" s="4"/>
      <c r="Q70" s="264"/>
      <c r="R70" s="263"/>
      <c r="S70" s="217"/>
      <c r="T70" s="217"/>
    </row>
    <row r="71" spans="1:20" x14ac:dyDescent="0.25">
      <c r="A71" s="54" t="s">
        <v>114</v>
      </c>
      <c r="B71" s="177" t="s">
        <v>86</v>
      </c>
      <c r="C71" s="178" t="e">
        <f>VLOOKUP($A71,#REF!,MATCH( $A$2,#REF!,0),0)</f>
        <v>#REF!</v>
      </c>
      <c r="D71" s="178" t="e">
        <f>VLOOKUP($A71,#REF!,MATCH( $A$2,#REF!,0)+1,0)</f>
        <v>#REF!</v>
      </c>
      <c r="E71" s="178" t="e">
        <f>VLOOKUP($A71,#REF!,MATCH( $A$2,#REF!,0)+2,0)</f>
        <v>#REF!</v>
      </c>
      <c r="F71" s="178" t="e">
        <f>VLOOKUP($A71,#REF!,MATCH( $A$2,#REF!,0)+3,0)</f>
        <v>#REF!</v>
      </c>
      <c r="G71" s="3"/>
      <c r="H71" s="68"/>
      <c r="I71" s="68"/>
      <c r="J71" s="68"/>
      <c r="K71" s="68"/>
      <c r="L71" s="4"/>
      <c r="M71" s="72"/>
      <c r="N71" s="72"/>
      <c r="O71" s="72"/>
      <c r="P71" s="4"/>
      <c r="Q71" s="264"/>
      <c r="R71" s="263"/>
      <c r="S71" s="217"/>
      <c r="T71" s="217"/>
    </row>
    <row r="72" spans="1:20" x14ac:dyDescent="0.25">
      <c r="A72" s="54" t="s">
        <v>115</v>
      </c>
      <c r="B72" s="177" t="s">
        <v>39</v>
      </c>
      <c r="C72" s="178" t="e">
        <f>VLOOKUP($A72,#REF!,MATCH( $A$2,#REF!,0),0)</f>
        <v>#REF!</v>
      </c>
      <c r="D72" s="178" t="e">
        <f>VLOOKUP($A72,#REF!,MATCH( $A$2,#REF!,0)+1,0)</f>
        <v>#REF!</v>
      </c>
      <c r="E72" s="178" t="e">
        <f>VLOOKUP($A72,#REF!,MATCH( $A$2,#REF!,0)+2,0)</f>
        <v>#REF!</v>
      </c>
      <c r="F72" s="178" t="e">
        <f>VLOOKUP($A72,#REF!,MATCH( $A$2,#REF!,0)+3,0)</f>
        <v>#REF!</v>
      </c>
      <c r="G72" s="3"/>
      <c r="H72" s="68"/>
      <c r="I72" s="68"/>
      <c r="J72" s="68"/>
      <c r="K72" s="68"/>
      <c r="L72" s="4"/>
      <c r="M72" s="66"/>
      <c r="N72" s="67"/>
      <c r="O72" s="67"/>
      <c r="P72" s="4"/>
      <c r="Q72" s="264"/>
      <c r="R72" s="263"/>
      <c r="S72" s="217"/>
      <c r="T72" s="217"/>
    </row>
    <row r="73" spans="1:20" x14ac:dyDescent="0.25">
      <c r="A73" s="54" t="s">
        <v>116</v>
      </c>
      <c r="B73" s="180" t="s">
        <v>87</v>
      </c>
      <c r="C73" s="181" t="e">
        <f>SUM(C66:C72)</f>
        <v>#REF!</v>
      </c>
      <c r="D73" s="181" t="e">
        <f t="shared" ref="D73:F73" si="10">SUM(D66:D72)</f>
        <v>#REF!</v>
      </c>
      <c r="E73" s="181" t="e">
        <f t="shared" si="10"/>
        <v>#REF!</v>
      </c>
      <c r="F73" s="181" t="e">
        <f t="shared" si="10"/>
        <v>#REF!</v>
      </c>
      <c r="G73" s="3"/>
      <c r="H73" s="24" t="e">
        <f>VLOOKUP($A73,#REF!,MATCH( $A$2,#REF!,0),0)-C73</f>
        <v>#REF!</v>
      </c>
      <c r="I73" s="24" t="e">
        <f>VLOOKUP($A73,#REF!,MATCH( $A$2,#REF!,0)+1,0)-D73</f>
        <v>#REF!</v>
      </c>
      <c r="J73" s="24" t="e">
        <f>VLOOKUP($A73,#REF!,MATCH( $A$2,#REF!,0)+2,0)-E73</f>
        <v>#REF!</v>
      </c>
      <c r="K73" s="24" t="e">
        <f>VLOOKUP($A73,#REF!,MATCH( $A$2,#REF!,0)+3,0)-F73</f>
        <v>#REF!</v>
      </c>
      <c r="L73" s="4"/>
      <c r="M73" s="70"/>
      <c r="N73" s="70"/>
      <c r="O73" s="70"/>
      <c r="P73" s="4"/>
      <c r="Q73" s="264"/>
      <c r="R73" s="263"/>
      <c r="S73" s="217"/>
      <c r="T73" s="217"/>
    </row>
    <row r="74" spans="1:20" x14ac:dyDescent="0.25">
      <c r="A74" s="54" t="s">
        <v>117</v>
      </c>
      <c r="B74" s="180" t="s">
        <v>88</v>
      </c>
      <c r="C74" s="181" t="e">
        <f>C64+C73</f>
        <v>#REF!</v>
      </c>
      <c r="D74" s="181" t="e">
        <f t="shared" ref="D74:F74" si="11">D64+D73</f>
        <v>#REF!</v>
      </c>
      <c r="E74" s="181" t="e">
        <f t="shared" si="11"/>
        <v>#REF!</v>
      </c>
      <c r="F74" s="181" t="e">
        <f t="shared" si="11"/>
        <v>#REF!</v>
      </c>
      <c r="G74" s="3"/>
      <c r="H74" s="135" t="e">
        <f>VLOOKUP($A74,#REF!,MATCH( $A$2,#REF!,0),0)-C74</f>
        <v>#REF!</v>
      </c>
      <c r="I74" s="135" t="e">
        <f>VLOOKUP($A74,#REF!,MATCH( $A$2,#REF!,0)+1,0)-D74</f>
        <v>#REF!</v>
      </c>
      <c r="J74" s="135" t="e">
        <f>VLOOKUP($A74,#REF!,MATCH( $A$2,#REF!,0)+2,0)-E74</f>
        <v>#REF!</v>
      </c>
      <c r="K74" s="135" t="e">
        <f>VLOOKUP($A74,#REF!,MATCH( $A$2,#REF!,0)+3,0)-F74</f>
        <v>#REF!</v>
      </c>
      <c r="L74" s="4"/>
      <c r="M74" s="70"/>
      <c r="N74" s="70"/>
      <c r="O74" s="70"/>
      <c r="P74" s="4"/>
      <c r="Q74" s="264"/>
      <c r="R74" s="263"/>
      <c r="S74" s="217"/>
      <c r="T74" s="217"/>
    </row>
    <row r="75" spans="1:20" x14ac:dyDescent="0.25">
      <c r="B75" s="197" t="s">
        <v>89</v>
      </c>
      <c r="C75" s="178" t="s">
        <v>2</v>
      </c>
      <c r="D75" s="178" t="s">
        <v>2</v>
      </c>
      <c r="E75" s="178" t="s">
        <v>2</v>
      </c>
      <c r="F75" s="178" t="s">
        <v>2</v>
      </c>
      <c r="G75" s="3"/>
      <c r="H75" s="74"/>
      <c r="I75" s="74"/>
      <c r="J75" s="74"/>
      <c r="K75" s="68"/>
      <c r="L75" s="4"/>
      <c r="M75" s="66"/>
      <c r="N75" s="67"/>
      <c r="O75" s="67"/>
      <c r="P75" s="4"/>
      <c r="Q75" s="264"/>
      <c r="R75" s="263"/>
      <c r="S75" s="217"/>
      <c r="T75" s="217"/>
    </row>
    <row r="76" spans="1:20" x14ac:dyDescent="0.25">
      <c r="A76" s="54" t="s">
        <v>118</v>
      </c>
      <c r="B76" s="177" t="s">
        <v>90</v>
      </c>
      <c r="C76" s="178" t="e">
        <f>-VLOOKUP($A76,#REF!,MATCH( $A$2,#REF!,0),0)</f>
        <v>#REF!</v>
      </c>
      <c r="D76" s="178" t="e">
        <f>-VLOOKUP($A76,#REF!,MATCH( $A$2,#REF!,0)+1,0)</f>
        <v>#REF!</v>
      </c>
      <c r="E76" s="178" t="e">
        <f>-VLOOKUP($A76,#REF!,MATCH( $A$2,#REF!,0)+2,0)</f>
        <v>#REF!</v>
      </c>
      <c r="F76" s="178" t="e">
        <f>-VLOOKUP($A76,#REF!,MATCH( $A$2,#REF!,0)+3,0)</f>
        <v>#REF!</v>
      </c>
      <c r="G76" s="3"/>
      <c r="H76" s="68"/>
      <c r="I76" s="68"/>
      <c r="J76" s="68"/>
      <c r="K76" s="68"/>
      <c r="L76" s="4"/>
      <c r="M76" s="66"/>
      <c r="N76" s="67"/>
      <c r="O76" s="69"/>
      <c r="P76" s="4"/>
      <c r="Q76" s="264"/>
      <c r="R76" s="263"/>
      <c r="S76" s="217"/>
      <c r="T76" s="217"/>
    </row>
    <row r="77" spans="1:20" x14ac:dyDescent="0.25">
      <c r="A77" s="54" t="s">
        <v>119</v>
      </c>
      <c r="B77" s="177" t="s">
        <v>91</v>
      </c>
      <c r="C77" s="178" t="e">
        <f>-VLOOKUP($A77,#REF!,MATCH( $A$2,#REF!,0),0)</f>
        <v>#REF!</v>
      </c>
      <c r="D77" s="178" t="e">
        <f>-VLOOKUP($A77,#REF!,MATCH( $A$2,#REF!,0)+1,0)</f>
        <v>#REF!</v>
      </c>
      <c r="E77" s="178" t="e">
        <f>-VLOOKUP($A77,#REF!,MATCH( $A$2,#REF!,0)+2,0)</f>
        <v>#REF!</v>
      </c>
      <c r="F77" s="178" t="e">
        <f>-VLOOKUP($A77,#REF!,MATCH( $A$2,#REF!,0)+3,0)</f>
        <v>#REF!</v>
      </c>
      <c r="G77" s="3"/>
      <c r="H77" s="68"/>
      <c r="I77" s="68"/>
      <c r="J77" s="68"/>
      <c r="K77" s="68"/>
      <c r="L77" s="4"/>
      <c r="M77" s="66"/>
      <c r="N77" s="67"/>
      <c r="O77" s="67"/>
      <c r="P77" s="4"/>
      <c r="Q77" s="264"/>
      <c r="R77" s="263"/>
      <c r="S77" s="217"/>
      <c r="T77" s="217"/>
    </row>
    <row r="78" spans="1:20" x14ac:dyDescent="0.25">
      <c r="A78" s="54" t="s">
        <v>120</v>
      </c>
      <c r="B78" s="177" t="s">
        <v>92</v>
      </c>
      <c r="C78" s="178" t="e">
        <f>-VLOOKUP($A78,#REF!,MATCH( $A$2,#REF!,0),0)</f>
        <v>#REF!</v>
      </c>
      <c r="D78" s="178" t="e">
        <f>-VLOOKUP($A78,#REF!,MATCH( $A$2,#REF!,0)+1,0)</f>
        <v>#REF!</v>
      </c>
      <c r="E78" s="178" t="e">
        <f>-VLOOKUP($A78,#REF!,MATCH( $A$2,#REF!,0)+2,0)</f>
        <v>#REF!</v>
      </c>
      <c r="F78" s="178" t="e">
        <f>-VLOOKUP($A78,#REF!,MATCH( $A$2,#REF!,0)+3,0)</f>
        <v>#REF!</v>
      </c>
      <c r="G78" s="3"/>
      <c r="H78" s="68"/>
      <c r="I78" s="68"/>
      <c r="J78" s="68"/>
      <c r="K78" s="68"/>
      <c r="L78" s="4"/>
      <c r="M78" s="66"/>
      <c r="N78" s="67"/>
      <c r="O78" s="69"/>
      <c r="P78" s="4"/>
      <c r="Q78" s="264"/>
      <c r="R78" s="263"/>
      <c r="S78" s="217"/>
      <c r="T78" s="217"/>
    </row>
    <row r="79" spans="1:20" x14ac:dyDescent="0.25">
      <c r="A79" s="54" t="s">
        <v>121</v>
      </c>
      <c r="B79" s="177" t="s">
        <v>39</v>
      </c>
      <c r="C79" s="178" t="e">
        <f>-VLOOKUP($A79,#REF!,MATCH( $A$2,#REF!,0),0)</f>
        <v>#REF!</v>
      </c>
      <c r="D79" s="178" t="e">
        <f>-VLOOKUP($A79,#REF!,MATCH( $A$2,#REF!,0)+1,0)</f>
        <v>#REF!</v>
      </c>
      <c r="E79" s="178" t="e">
        <f>-VLOOKUP($A79,#REF!,MATCH( $A$2,#REF!,0)+2,0)</f>
        <v>#REF!</v>
      </c>
      <c r="F79" s="178" t="e">
        <f>-VLOOKUP($A79,#REF!,MATCH( $A$2,#REF!,0)+3,0)</f>
        <v>#REF!</v>
      </c>
      <c r="G79" s="3"/>
      <c r="H79" s="68"/>
      <c r="I79" s="68"/>
      <c r="J79" s="68"/>
      <c r="K79" s="68"/>
      <c r="L79" s="4"/>
      <c r="M79" s="66"/>
      <c r="N79" s="67"/>
      <c r="O79" s="67"/>
      <c r="P79" s="4"/>
      <c r="Q79" s="264"/>
      <c r="R79" s="263"/>
      <c r="S79" s="217"/>
      <c r="T79" s="217"/>
    </row>
    <row r="80" spans="1:20" x14ac:dyDescent="0.25">
      <c r="A80" s="54" t="s">
        <v>122</v>
      </c>
      <c r="B80" s="180" t="s">
        <v>93</v>
      </c>
      <c r="C80" s="181" t="e">
        <f>SUM(C76:C79)</f>
        <v>#REF!</v>
      </c>
      <c r="D80" s="181" t="e">
        <f t="shared" ref="D80:F80" si="12">SUM(D76:D79)</f>
        <v>#REF!</v>
      </c>
      <c r="E80" s="181" t="e">
        <f t="shared" si="12"/>
        <v>#REF!</v>
      </c>
      <c r="F80" s="181" t="e">
        <f t="shared" si="12"/>
        <v>#REF!</v>
      </c>
      <c r="G80" s="3"/>
      <c r="H80" s="24" t="e">
        <f>-VLOOKUP($A80,#REF!,MATCH( $A$2,#REF!,0),0)-C80</f>
        <v>#REF!</v>
      </c>
      <c r="I80" s="24" t="e">
        <f>-VLOOKUP($A80,#REF!,MATCH( $A$2,#REF!,0)+1,0)-D80</f>
        <v>#REF!</v>
      </c>
      <c r="J80" s="24" t="e">
        <f>-VLOOKUP($A80,#REF!,MATCH( $A$2,#REF!,0)+2,0)-E80</f>
        <v>#REF!</v>
      </c>
      <c r="K80" s="24" t="e">
        <f>-VLOOKUP($A80,#REF!,MATCH( $A$2,#REF!,0)+3,0)-F80</f>
        <v>#REF!</v>
      </c>
      <c r="L80" s="29"/>
      <c r="M80" s="70"/>
      <c r="N80" s="70"/>
      <c r="O80" s="70"/>
      <c r="P80" s="29"/>
      <c r="Q80" s="264"/>
      <c r="R80" s="263"/>
      <c r="S80" s="217"/>
      <c r="T80" s="217"/>
    </row>
    <row r="81" spans="1:20" ht="15.75" thickBot="1" x14ac:dyDescent="0.3">
      <c r="A81" s="54" t="s">
        <v>123</v>
      </c>
      <c r="B81" s="183" t="s">
        <v>94</v>
      </c>
      <c r="C81" s="184" t="e">
        <f>C74-C80</f>
        <v>#REF!</v>
      </c>
      <c r="D81" s="184" t="e">
        <f t="shared" ref="D81:F81" si="13">D74-D80</f>
        <v>#REF!</v>
      </c>
      <c r="E81" s="184" t="e">
        <f t="shared" si="13"/>
        <v>#REF!</v>
      </c>
      <c r="F81" s="184" t="e">
        <f t="shared" si="13"/>
        <v>#REF!</v>
      </c>
      <c r="G81" s="3"/>
      <c r="H81" s="136" t="e">
        <f>VLOOKUP($A81,#REF!,MATCH( $A$2,#REF!,0),0)-C81</f>
        <v>#REF!</v>
      </c>
      <c r="I81" s="136" t="e">
        <f>VLOOKUP($A81,#REF!,MATCH( $A$2,#REF!,0)+1,0)-D81</f>
        <v>#REF!</v>
      </c>
      <c r="J81" s="136" t="e">
        <f>VLOOKUP($A81,#REF!,MATCH( $A$2,#REF!,0)+2,0)-E81</f>
        <v>#REF!</v>
      </c>
      <c r="K81" s="136" t="e">
        <f>VLOOKUP($A81,#REF!,MATCH( $A$2,#REF!,0)+3,0)-F81</f>
        <v>#REF!</v>
      </c>
      <c r="L81" s="29"/>
      <c r="M81" s="76"/>
      <c r="N81" s="76"/>
      <c r="O81" s="76"/>
      <c r="P81" s="29"/>
      <c r="Q81" s="264"/>
      <c r="R81" s="263"/>
      <c r="S81" s="217"/>
      <c r="T81" s="217"/>
    </row>
    <row r="82" spans="1:20" x14ac:dyDescent="0.25">
      <c r="B82" s="197" t="s">
        <v>95</v>
      </c>
      <c r="C82" s="178" t="s">
        <v>2</v>
      </c>
      <c r="D82" s="178" t="s">
        <v>2</v>
      </c>
      <c r="E82" s="178" t="s">
        <v>2</v>
      </c>
      <c r="F82" s="178" t="s">
        <v>2</v>
      </c>
      <c r="G82" s="3"/>
      <c r="H82" s="78"/>
      <c r="I82" s="78"/>
      <c r="J82" s="78"/>
      <c r="K82" s="78"/>
      <c r="L82" s="29"/>
      <c r="M82" s="67"/>
      <c r="N82" s="67"/>
      <c r="O82" s="67"/>
      <c r="P82" s="29"/>
      <c r="Q82" s="264"/>
      <c r="R82" s="263"/>
      <c r="S82" s="217"/>
      <c r="T82" s="217"/>
    </row>
    <row r="83" spans="1:20" x14ac:dyDescent="0.25">
      <c r="A83" s="54" t="s">
        <v>124</v>
      </c>
      <c r="B83" s="179" t="s">
        <v>96</v>
      </c>
      <c r="C83" s="178" t="e">
        <f>-VLOOKUP($A83,#REF!,MATCH( $A$2,#REF!,0),0)</f>
        <v>#REF!</v>
      </c>
      <c r="D83" s="178" t="e">
        <f>-VLOOKUP($A83,#REF!,MATCH( $A$2,#REF!,0)+1,0)</f>
        <v>#REF!</v>
      </c>
      <c r="E83" s="178" t="e">
        <f>-VLOOKUP($A83,#REF!,MATCH( $A$2,#REF!,0)+2,0)</f>
        <v>#REF!</v>
      </c>
      <c r="F83" s="178" t="e">
        <f>-VLOOKUP($A83,#REF!,MATCH( $A$2,#REF!,0)+3,0)</f>
        <v>#REF!</v>
      </c>
      <c r="G83" s="3"/>
      <c r="H83" s="78"/>
      <c r="I83" s="78"/>
      <c r="J83" s="78"/>
      <c r="K83" s="78"/>
      <c r="L83" s="29"/>
      <c r="M83" s="113" t="e">
        <f>SUM(D83-C83)-C161</f>
        <v>#REF!</v>
      </c>
      <c r="N83" s="113" t="e">
        <f>SUM(E83-D83)-C164</f>
        <v>#REF!</v>
      </c>
      <c r="O83" s="113" t="e">
        <f>SUM(F83-E83)-C167</f>
        <v>#REF!</v>
      </c>
      <c r="P83" s="29"/>
      <c r="Q83" s="264"/>
      <c r="R83" s="263"/>
      <c r="S83" s="217"/>
      <c r="T83" s="217"/>
    </row>
    <row r="84" spans="1:20" x14ac:dyDescent="0.25">
      <c r="A84" s="54" t="s">
        <v>125</v>
      </c>
      <c r="B84" s="177" t="s">
        <v>97</v>
      </c>
      <c r="C84" s="178" t="e">
        <f>-VLOOKUP($A84,#REF!,MATCH( $A$2,#REF!,0),0)</f>
        <v>#REF!</v>
      </c>
      <c r="D84" s="178" t="e">
        <f>-VLOOKUP($A84,#REF!,MATCH( $A$2,#REF!,0)+1,0)</f>
        <v>#REF!</v>
      </c>
      <c r="E84" s="178" t="e">
        <f>-VLOOKUP($A84,#REF!,MATCH( $A$2,#REF!,0)+2,0)</f>
        <v>#REF!</v>
      </c>
      <c r="F84" s="178" t="e">
        <f>-VLOOKUP($A84,#REF!,MATCH( $A$2,#REF!,0)+3,0)</f>
        <v>#REF!</v>
      </c>
      <c r="G84" s="3"/>
      <c r="H84" s="68"/>
      <c r="I84" s="68"/>
      <c r="J84" s="68"/>
      <c r="K84" s="68"/>
      <c r="L84" s="4"/>
      <c r="M84" s="66"/>
      <c r="N84" s="66"/>
      <c r="O84" s="66"/>
      <c r="P84" s="4"/>
      <c r="Q84" s="264"/>
      <c r="R84" s="263"/>
      <c r="S84" s="217"/>
      <c r="T84" s="217"/>
    </row>
    <row r="85" spans="1:20" x14ac:dyDescent="0.25">
      <c r="A85" s="54" t="s">
        <v>126</v>
      </c>
      <c r="B85" s="179" t="s">
        <v>98</v>
      </c>
      <c r="C85" s="178" t="e">
        <f>-VLOOKUP($A85,#REF!,MATCH( $A$2,#REF!,0),0)</f>
        <v>#REF!</v>
      </c>
      <c r="D85" s="178" t="e">
        <f>-VLOOKUP($A85,#REF!,MATCH( $A$2,#REF!,0)+1,0)</f>
        <v>#REF!</v>
      </c>
      <c r="E85" s="178" t="e">
        <f>-VLOOKUP($A85,#REF!,MATCH( $A$2,#REF!,0)+2,0)</f>
        <v>#REF!</v>
      </c>
      <c r="F85" s="178" t="e">
        <f>-VLOOKUP($A85,#REF!,MATCH( $A$2,#REF!,0)+3,0)</f>
        <v>#REF!</v>
      </c>
      <c r="G85" s="3"/>
      <c r="H85" s="68"/>
      <c r="I85" s="68"/>
      <c r="J85" s="68"/>
      <c r="K85" s="68"/>
      <c r="L85" s="4"/>
      <c r="M85" s="80"/>
      <c r="N85" s="80"/>
      <c r="O85" s="80"/>
      <c r="P85" s="4"/>
      <c r="Q85" s="264"/>
      <c r="R85" s="263"/>
      <c r="S85" s="217"/>
      <c r="T85" s="217"/>
    </row>
    <row r="86" spans="1:20" ht="15.75" thickBot="1" x14ac:dyDescent="0.3">
      <c r="A86" s="54" t="s">
        <v>127</v>
      </c>
      <c r="B86" s="183" t="s">
        <v>99</v>
      </c>
      <c r="C86" s="184" t="e">
        <f>SUM(C83:C85)</f>
        <v>#REF!</v>
      </c>
      <c r="D86" s="184" t="e">
        <f t="shared" ref="D86:F86" si="14">SUM(D83:D85)</f>
        <v>#REF!</v>
      </c>
      <c r="E86" s="184" t="e">
        <f t="shared" si="14"/>
        <v>#REF!</v>
      </c>
      <c r="F86" s="184" t="e">
        <f t="shared" si="14"/>
        <v>#REF!</v>
      </c>
      <c r="G86" s="3"/>
      <c r="H86" s="136" t="e">
        <f>-VLOOKUP($A86,#REF!,MATCH( $A$2,#REF!,0),0)-C86</f>
        <v>#REF!</v>
      </c>
      <c r="I86" s="136" t="e">
        <f>-VLOOKUP($A86,#REF!,MATCH( $A$2,#REF!,0)+1,0)-D86</f>
        <v>#REF!</v>
      </c>
      <c r="J86" s="136" t="e">
        <f>-VLOOKUP($A86,#REF!,MATCH( $A$2,#REF!,0)+2,0)-E86</f>
        <v>#REF!</v>
      </c>
      <c r="K86" s="136" t="e">
        <f>-VLOOKUP($A86,#REF!,MATCH( $A$2,#REF!,0)+3,0)-F86</f>
        <v>#REF!</v>
      </c>
      <c r="L86" s="4"/>
      <c r="M86" s="76"/>
      <c r="N86" s="76"/>
      <c r="O86" s="76"/>
      <c r="P86" s="4"/>
      <c r="Q86" s="264"/>
      <c r="R86" s="263"/>
      <c r="S86" s="217"/>
      <c r="T86" s="217"/>
    </row>
    <row r="87" spans="1:20" x14ac:dyDescent="0.25">
      <c r="B87" s="3"/>
      <c r="C87" s="3"/>
      <c r="D87" s="3"/>
      <c r="E87" s="3"/>
      <c r="F87" s="3"/>
      <c r="G87" s="3"/>
      <c r="Q87" s="217"/>
      <c r="R87" s="217"/>
      <c r="S87" s="217"/>
      <c r="T87" s="217"/>
    </row>
    <row r="88" spans="1:20" x14ac:dyDescent="0.25">
      <c r="B88" s="3"/>
      <c r="C88" s="3"/>
      <c r="D88" s="3"/>
      <c r="E88" s="3"/>
      <c r="F88" s="3"/>
      <c r="G88" s="3"/>
      <c r="R88" s="49"/>
    </row>
    <row r="89" spans="1:20" x14ac:dyDescent="0.25">
      <c r="B89" s="3"/>
      <c r="C89" s="3"/>
      <c r="D89" s="3"/>
      <c r="E89" s="3"/>
      <c r="F89" s="3"/>
      <c r="G89" s="3"/>
    </row>
    <row r="90" spans="1:20" x14ac:dyDescent="0.25">
      <c r="B90" s="3"/>
      <c r="C90" s="3"/>
      <c r="D90" s="3"/>
      <c r="E90" s="3"/>
      <c r="F90" s="3"/>
      <c r="G90" s="3"/>
    </row>
    <row r="91" spans="1:20" x14ac:dyDescent="0.25">
      <c r="B91" s="546" t="s">
        <v>42</v>
      </c>
      <c r="C91" s="546"/>
      <c r="D91" s="546"/>
      <c r="E91" s="546"/>
      <c r="F91" s="546"/>
    </row>
    <row r="92" spans="1:20" x14ac:dyDescent="0.25">
      <c r="B92" s="216" t="s">
        <v>43</v>
      </c>
      <c r="C92" s="51"/>
      <c r="D92" s="51"/>
      <c r="E92" s="51"/>
      <c r="F92" s="51"/>
    </row>
    <row r="96" spans="1:20" x14ac:dyDescent="0.25">
      <c r="B96" s="81" t="s">
        <v>100</v>
      </c>
      <c r="C96" s="23" t="e">
        <f>C74-C86</f>
        <v>#REF!</v>
      </c>
      <c r="D96" s="23" t="e">
        <f t="shared" ref="D96:F96" si="15">D74-D86</f>
        <v>#REF!</v>
      </c>
      <c r="E96" s="23" t="e">
        <f t="shared" si="15"/>
        <v>#REF!</v>
      </c>
      <c r="F96" s="23" t="e">
        <f t="shared" si="15"/>
        <v>#REF!</v>
      </c>
    </row>
    <row r="97" spans="1:18" x14ac:dyDescent="0.25">
      <c r="B97" s="4"/>
      <c r="C97" s="4"/>
      <c r="D97" s="4"/>
      <c r="E97" s="4"/>
      <c r="F97" s="4"/>
    </row>
    <row r="98" spans="1:18" x14ac:dyDescent="0.25">
      <c r="B98" s="151" t="s">
        <v>254</v>
      </c>
      <c r="C98" s="82" t="e">
        <f>C60-C140</f>
        <v>#REF!</v>
      </c>
      <c r="D98" s="82" t="e">
        <f>D60-D140</f>
        <v>#REF!</v>
      </c>
      <c r="E98" s="82" t="e">
        <f>E60-E140</f>
        <v>#REF!</v>
      </c>
      <c r="F98" s="82" t="e">
        <f>F60-F140</f>
        <v>#REF!</v>
      </c>
    </row>
    <row r="101" spans="1:18" x14ac:dyDescent="0.25">
      <c r="B101" s="3"/>
      <c r="C101" s="3"/>
      <c r="D101" s="3"/>
      <c r="E101" s="3"/>
      <c r="F101" s="3"/>
    </row>
    <row r="102" spans="1:18" x14ac:dyDescent="0.25">
      <c r="B102" s="83" t="s">
        <v>249</v>
      </c>
      <c r="C102" s="84"/>
      <c r="D102" s="84"/>
      <c r="E102" s="84"/>
      <c r="F102" s="84"/>
      <c r="G102" s="3"/>
      <c r="H102" s="3"/>
    </row>
    <row r="103" spans="1:18" x14ac:dyDescent="0.25">
      <c r="B103" s="84"/>
      <c r="C103" s="84"/>
      <c r="D103" s="84"/>
      <c r="E103" s="84"/>
      <c r="F103" s="84"/>
      <c r="G103" s="3"/>
      <c r="H103" s="3"/>
      <c r="M103" s="7" t="s">
        <v>104</v>
      </c>
    </row>
    <row r="104" spans="1:18" x14ac:dyDescent="0.25">
      <c r="B104" s="214" t="s">
        <v>105</v>
      </c>
      <c r="C104" s="214"/>
      <c r="D104" s="214"/>
      <c r="E104" s="214"/>
      <c r="F104" s="214"/>
      <c r="G104" s="3"/>
      <c r="H104" s="3"/>
      <c r="M104" s="7" t="s">
        <v>246</v>
      </c>
      <c r="O104" s="9" t="s">
        <v>107</v>
      </c>
    </row>
    <row r="105" spans="1:18" x14ac:dyDescent="0.25">
      <c r="B105" s="215" t="s">
        <v>0</v>
      </c>
      <c r="C105" s="215"/>
      <c r="D105" s="215"/>
      <c r="E105" s="215"/>
      <c r="F105" s="215"/>
      <c r="G105" s="3"/>
      <c r="H105" s="38" t="s">
        <v>106</v>
      </c>
      <c r="I105" s="38"/>
      <c r="J105" s="38"/>
      <c r="K105" s="20"/>
      <c r="L105" s="85"/>
      <c r="M105" s="7"/>
      <c r="N105" s="85"/>
      <c r="O105" s="9" t="s">
        <v>1</v>
      </c>
    </row>
    <row r="106" spans="1:18" x14ac:dyDescent="0.25">
      <c r="B106" s="189" t="s">
        <v>2</v>
      </c>
      <c r="C106" s="196" t="s">
        <v>3</v>
      </c>
      <c r="D106" s="196" t="s">
        <v>4</v>
      </c>
      <c r="E106" s="196" t="s">
        <v>4</v>
      </c>
      <c r="F106" s="196" t="s">
        <v>5</v>
      </c>
      <c r="G106" s="3"/>
      <c r="H106" s="11" t="s">
        <v>3</v>
      </c>
      <c r="I106" s="11" t="s">
        <v>4</v>
      </c>
      <c r="J106" s="11" t="s">
        <v>4</v>
      </c>
      <c r="K106" s="11" t="s">
        <v>5</v>
      </c>
      <c r="L106" s="85"/>
      <c r="M106" s="86" t="s">
        <v>4</v>
      </c>
      <c r="N106" s="87"/>
      <c r="O106" s="88" t="s">
        <v>4</v>
      </c>
    </row>
    <row r="107" spans="1:18" x14ac:dyDescent="0.25">
      <c r="B107" s="173" t="s">
        <v>2</v>
      </c>
      <c r="C107" s="174" t="s">
        <v>6</v>
      </c>
      <c r="D107" s="174" t="s">
        <v>7</v>
      </c>
      <c r="E107" s="174" t="s">
        <v>8</v>
      </c>
      <c r="F107" s="174" t="s">
        <v>7</v>
      </c>
      <c r="G107" s="3"/>
      <c r="H107" s="13" t="s">
        <v>6</v>
      </c>
      <c r="I107" s="13" t="s">
        <v>7</v>
      </c>
      <c r="J107" s="13" t="s">
        <v>8</v>
      </c>
      <c r="K107" s="13" t="s">
        <v>7</v>
      </c>
      <c r="L107" s="85"/>
      <c r="M107" s="89" t="s">
        <v>7</v>
      </c>
      <c r="N107" s="87"/>
      <c r="O107" s="90" t="s">
        <v>7</v>
      </c>
    </row>
    <row r="108" spans="1:18" x14ac:dyDescent="0.25">
      <c r="B108" s="197" t="s">
        <v>128</v>
      </c>
      <c r="C108" s="198" t="s">
        <v>2</v>
      </c>
      <c r="D108" s="198" t="s">
        <v>2</v>
      </c>
      <c r="E108" s="198" t="s">
        <v>2</v>
      </c>
      <c r="F108" s="198" t="s">
        <v>2</v>
      </c>
      <c r="G108" s="3"/>
      <c r="H108" s="20"/>
      <c r="I108" s="20"/>
      <c r="J108" s="20"/>
      <c r="K108" s="20"/>
      <c r="L108" s="85"/>
      <c r="M108" s="91"/>
      <c r="N108" s="85"/>
      <c r="O108" s="92"/>
      <c r="R108" t="s">
        <v>2</v>
      </c>
    </row>
    <row r="109" spans="1:18" x14ac:dyDescent="0.25">
      <c r="B109" s="197" t="s">
        <v>129</v>
      </c>
      <c r="C109" s="209" t="s">
        <v>2</v>
      </c>
      <c r="D109" s="209" t="s">
        <v>2</v>
      </c>
      <c r="E109" s="209" t="s">
        <v>2</v>
      </c>
      <c r="F109" s="209" t="s">
        <v>2</v>
      </c>
      <c r="G109" s="3"/>
      <c r="H109" s="20"/>
      <c r="I109" s="20"/>
      <c r="J109" s="20"/>
      <c r="K109" s="20"/>
      <c r="L109" s="85"/>
      <c r="M109" s="93"/>
      <c r="N109" s="85"/>
      <c r="O109" s="92"/>
    </row>
    <row r="110" spans="1:18" x14ac:dyDescent="0.25">
      <c r="A110" s="54" t="s">
        <v>160</v>
      </c>
      <c r="B110" s="177" t="s">
        <v>130</v>
      </c>
      <c r="C110" s="178" t="e">
        <f>-VLOOKUP($A110,#REF!,MATCH($A$2,#REF!,0),0)</f>
        <v>#REF!</v>
      </c>
      <c r="D110" s="178" t="e">
        <f>-VLOOKUP($A110,#REF!,MATCH($A$2,#REF!,0)+1,0)</f>
        <v>#REF!</v>
      </c>
      <c r="E110" s="178" t="e">
        <f>-VLOOKUP($A110,#REF!,MATCH($A$2,#REF!,0)+2,0)</f>
        <v>#REF!</v>
      </c>
      <c r="F110" s="178" t="e">
        <f>-VLOOKUP($A110,#REF!,MATCH($A$2,#REF!,0)+3,0)</f>
        <v>#REF!</v>
      </c>
      <c r="G110" s="3"/>
      <c r="H110" s="78"/>
      <c r="I110" s="78"/>
      <c r="J110" s="78"/>
      <c r="K110" s="78"/>
      <c r="L110" s="85"/>
      <c r="M110" s="21"/>
      <c r="N110" s="85"/>
      <c r="O110" s="22">
        <f t="shared" ref="O110:O116" si="16">D1080-M110</f>
        <v>0</v>
      </c>
    </row>
    <row r="111" spans="1:18" x14ac:dyDescent="0.25">
      <c r="A111" s="54" t="s">
        <v>212</v>
      </c>
      <c r="B111" s="177" t="s">
        <v>131</v>
      </c>
      <c r="C111" s="178" t="e">
        <f>-VLOOKUP($A111,#REF!,MATCH($A$2,#REF!,0),0)</f>
        <v>#REF!</v>
      </c>
      <c r="D111" s="178" t="e">
        <f>-VLOOKUP($A111,#REF!,MATCH($A$2,#REF!,0)+1,0)</f>
        <v>#REF!</v>
      </c>
      <c r="E111" s="178" t="e">
        <f>-VLOOKUP($A111,#REF!,MATCH($A$2,#REF!,0)+2,0)</f>
        <v>#REF!</v>
      </c>
      <c r="F111" s="178" t="e">
        <f>-VLOOKUP($A111,#REF!,MATCH($A$2,#REF!,0)+3,0)</f>
        <v>#REF!</v>
      </c>
      <c r="G111" s="3"/>
      <c r="H111" s="78"/>
      <c r="I111" s="78"/>
      <c r="J111" s="78"/>
      <c r="K111" s="78"/>
      <c r="L111" s="85"/>
      <c r="M111" s="21"/>
      <c r="N111" s="85"/>
      <c r="O111" s="22">
        <f t="shared" si="16"/>
        <v>0</v>
      </c>
    </row>
    <row r="112" spans="1:18" x14ac:dyDescent="0.25">
      <c r="A112" s="54" t="s">
        <v>163</v>
      </c>
      <c r="B112" s="177" t="s">
        <v>132</v>
      </c>
      <c r="C112" s="178" t="e">
        <f>-VLOOKUP($A112,#REF!,MATCH($A$2,#REF!,0),0)</f>
        <v>#REF!</v>
      </c>
      <c r="D112" s="178" t="e">
        <f>-VLOOKUP($A112,#REF!,MATCH($A$2,#REF!,0)+1,0)</f>
        <v>#REF!</v>
      </c>
      <c r="E112" s="178" t="e">
        <f>-VLOOKUP($A112,#REF!,MATCH($A$2,#REF!,0)+2,0)</f>
        <v>#REF!</v>
      </c>
      <c r="F112" s="178" t="e">
        <f>-VLOOKUP($A112,#REF!,MATCH($A$2,#REF!,0)+3,0)</f>
        <v>#REF!</v>
      </c>
      <c r="G112" s="3"/>
      <c r="H112" s="78"/>
      <c r="I112" s="78"/>
      <c r="J112" s="78"/>
      <c r="K112" s="78"/>
      <c r="L112" s="85"/>
      <c r="M112" s="21"/>
      <c r="N112" s="85"/>
      <c r="O112" s="22">
        <f t="shared" si="16"/>
        <v>0</v>
      </c>
    </row>
    <row r="113" spans="1:15" x14ac:dyDescent="0.25">
      <c r="A113" s="54" t="s">
        <v>164</v>
      </c>
      <c r="B113" s="177" t="s">
        <v>133</v>
      </c>
      <c r="C113" s="178" t="e">
        <f>-VLOOKUP($A113,#REF!,MATCH($A$2,#REF!,0),0)</f>
        <v>#REF!</v>
      </c>
      <c r="D113" s="178" t="e">
        <f>-VLOOKUP($A113,#REF!,MATCH($A$2,#REF!,0)+1,0)</f>
        <v>#REF!</v>
      </c>
      <c r="E113" s="178" t="e">
        <f>-VLOOKUP($A113,#REF!,MATCH($A$2,#REF!,0)+2,0)</f>
        <v>#REF!</v>
      </c>
      <c r="F113" s="178" t="e">
        <f>-VLOOKUP($A113,#REF!,MATCH($A$2,#REF!,0)+3,0)</f>
        <v>#REF!</v>
      </c>
      <c r="G113" s="3"/>
      <c r="H113" s="78"/>
      <c r="I113" s="78"/>
      <c r="J113" s="78"/>
      <c r="K113" s="78"/>
      <c r="L113" s="85"/>
      <c r="M113" s="21"/>
      <c r="N113" s="85"/>
      <c r="O113" s="22">
        <f t="shared" si="16"/>
        <v>0</v>
      </c>
    </row>
    <row r="114" spans="1:15" x14ac:dyDescent="0.25">
      <c r="A114" s="54" t="s">
        <v>165</v>
      </c>
      <c r="B114" s="177" t="s">
        <v>134</v>
      </c>
      <c r="C114" s="178" t="e">
        <f>-VLOOKUP($A114,#REF!,MATCH($A$2,#REF!,0),0)</f>
        <v>#REF!</v>
      </c>
      <c r="D114" s="178" t="e">
        <f>-VLOOKUP($A114,#REF!,MATCH($A$2,#REF!,0)+1,0)</f>
        <v>#REF!</v>
      </c>
      <c r="E114" s="178" t="e">
        <f>-VLOOKUP($A114,#REF!,MATCH($A$2,#REF!,0)+2,0)</f>
        <v>#REF!</v>
      </c>
      <c r="F114" s="178" t="e">
        <f>-VLOOKUP($A114,#REF!,MATCH($A$2,#REF!,0)+3,0)</f>
        <v>#REF!</v>
      </c>
      <c r="G114" s="3"/>
      <c r="H114" s="78"/>
      <c r="I114" s="78"/>
      <c r="J114" s="78"/>
      <c r="K114" s="78"/>
      <c r="L114" s="85"/>
      <c r="M114" s="21"/>
      <c r="N114" s="85"/>
      <c r="O114" s="22">
        <f t="shared" si="16"/>
        <v>0</v>
      </c>
    </row>
    <row r="115" spans="1:15" x14ac:dyDescent="0.25">
      <c r="A115" s="54" t="s">
        <v>166</v>
      </c>
      <c r="B115" s="194" t="s">
        <v>135</v>
      </c>
      <c r="C115" s="178" t="e">
        <f>-VLOOKUP($A115,#REF!,MATCH($A$2,#REF!,0),0)</f>
        <v>#REF!</v>
      </c>
      <c r="D115" s="178" t="e">
        <f>-VLOOKUP($A115,#REF!,MATCH($A$2,#REF!,0)+1,0)</f>
        <v>#REF!</v>
      </c>
      <c r="E115" s="178" t="e">
        <f>-VLOOKUP($A115,#REF!,MATCH($A$2,#REF!,0)+2,0)</f>
        <v>#REF!</v>
      </c>
      <c r="F115" s="178" t="e">
        <f>-VLOOKUP($A115,#REF!,MATCH($A$2,#REF!,0)+3,0)</f>
        <v>#REF!</v>
      </c>
      <c r="G115" s="3"/>
      <c r="H115" s="94"/>
      <c r="I115" s="94"/>
      <c r="J115" s="94"/>
      <c r="K115" s="94"/>
      <c r="L115" s="85"/>
      <c r="M115" s="44"/>
      <c r="N115" s="85"/>
      <c r="O115" s="22">
        <f t="shared" si="16"/>
        <v>0</v>
      </c>
    </row>
    <row r="116" spans="1:15" x14ac:dyDescent="0.25">
      <c r="A116" s="54" t="s">
        <v>167</v>
      </c>
      <c r="B116" s="197" t="s">
        <v>136</v>
      </c>
      <c r="C116" s="193" t="e">
        <f>SUM(C110:C115)</f>
        <v>#REF!</v>
      </c>
      <c r="D116" s="193" t="e">
        <f t="shared" ref="D116:F116" si="17">SUM(D110:D115)</f>
        <v>#REF!</v>
      </c>
      <c r="E116" s="193" t="e">
        <f t="shared" si="17"/>
        <v>#REF!</v>
      </c>
      <c r="F116" s="193" t="e">
        <f t="shared" si="17"/>
        <v>#REF!</v>
      </c>
      <c r="G116" s="3"/>
      <c r="H116" s="24" t="e">
        <f>-VLOOKUP($A116,#REF!,MATCH($A$2,#REF!,0),0)-C116</f>
        <v>#REF!</v>
      </c>
      <c r="I116" s="24" t="e">
        <f>-VLOOKUP($A116,#REF!,MATCH($A$2,#REF!,0)+1,0)-D116</f>
        <v>#REF!</v>
      </c>
      <c r="J116" s="24" t="e">
        <f>-VLOOKUP($A116,#REF!,MATCH($A$2,#REF!,0)+2,0)-E116</f>
        <v>#REF!</v>
      </c>
      <c r="K116" s="24" t="e">
        <f>-VLOOKUP($A116,#REF!,MATCH($A$2,#REF!,0)+3,0)-F116</f>
        <v>#REF!</v>
      </c>
      <c r="L116" s="85"/>
      <c r="M116" s="95"/>
      <c r="N116" s="85"/>
      <c r="O116" s="27">
        <f t="shared" si="16"/>
        <v>0</v>
      </c>
    </row>
    <row r="117" spans="1:15" x14ac:dyDescent="0.25">
      <c r="B117" s="197" t="s">
        <v>137</v>
      </c>
      <c r="C117" s="178" t="s">
        <v>2</v>
      </c>
      <c r="D117" s="178" t="s">
        <v>2</v>
      </c>
      <c r="E117" s="178" t="s">
        <v>2</v>
      </c>
      <c r="F117" s="178" t="s">
        <v>2</v>
      </c>
      <c r="G117" s="3"/>
      <c r="H117" s="78"/>
      <c r="I117" s="78"/>
      <c r="J117" s="78"/>
      <c r="K117" s="78"/>
      <c r="L117" s="85"/>
      <c r="M117" s="21"/>
      <c r="N117" s="85"/>
      <c r="O117" s="22"/>
    </row>
    <row r="118" spans="1:15" x14ac:dyDescent="0.25">
      <c r="A118" s="54" t="s">
        <v>168</v>
      </c>
      <c r="B118" s="177" t="s">
        <v>138</v>
      </c>
      <c r="C118" s="178" t="e">
        <f>-VLOOKUP($A118,#REF!,MATCH($A$2,#REF!,0),0)</f>
        <v>#REF!</v>
      </c>
      <c r="D118" s="178" t="e">
        <f>-VLOOKUP($A118,#REF!,MATCH($A$2,#REF!,0)+1,0)</f>
        <v>#REF!</v>
      </c>
      <c r="E118" s="178" t="e">
        <f>-VLOOKUP($A118,#REF!,MATCH($A$2,#REF!,0)+2,0)</f>
        <v>#REF!</v>
      </c>
      <c r="F118" s="178" t="e">
        <f>-VLOOKUP($A118,#REF!,MATCH($A$2,#REF!,0)+3,0)</f>
        <v>#REF!</v>
      </c>
      <c r="G118" s="3"/>
      <c r="H118" s="78"/>
      <c r="I118" s="78"/>
      <c r="J118" s="78"/>
      <c r="K118" s="78"/>
      <c r="L118" s="85"/>
      <c r="M118" s="30"/>
      <c r="N118" s="85"/>
      <c r="O118" s="22">
        <f>D1088-M118</f>
        <v>0</v>
      </c>
    </row>
    <row r="119" spans="1:15" x14ac:dyDescent="0.25">
      <c r="A119" s="54" t="s">
        <v>169</v>
      </c>
      <c r="B119" s="177" t="s">
        <v>139</v>
      </c>
      <c r="C119" s="178" t="e">
        <f>-VLOOKUP($A119,#REF!,MATCH($A$2,#REF!,0),0)</f>
        <v>#REF!</v>
      </c>
      <c r="D119" s="178" t="e">
        <f>-VLOOKUP($A119,#REF!,MATCH($A$2,#REF!,0)+1,0)</f>
        <v>#REF!</v>
      </c>
      <c r="E119" s="178" t="e">
        <f>-VLOOKUP($A119,#REF!,MATCH($A$2,#REF!,0)+2,0)</f>
        <v>#REF!</v>
      </c>
      <c r="F119" s="178" t="e">
        <f>-VLOOKUP($A119,#REF!,MATCH($A$2,#REF!,0)+3,0)</f>
        <v>#REF!</v>
      </c>
      <c r="G119" s="3"/>
      <c r="H119" s="78"/>
      <c r="I119" s="78"/>
      <c r="J119" s="78"/>
      <c r="K119" s="78"/>
      <c r="L119" s="85"/>
      <c r="M119" s="30"/>
      <c r="N119" s="85"/>
      <c r="O119" s="22">
        <f>D1089-M119</f>
        <v>0</v>
      </c>
    </row>
    <row r="120" spans="1:15" x14ac:dyDescent="0.25">
      <c r="A120" s="54" t="s">
        <v>171</v>
      </c>
      <c r="B120" s="177" t="s">
        <v>24</v>
      </c>
      <c r="C120" s="178" t="e">
        <f>-VLOOKUP($A120,#REF!,MATCH($A$2,#REF!,0),0)</f>
        <v>#REF!</v>
      </c>
      <c r="D120" s="178" t="e">
        <f>-VLOOKUP($A120,#REF!,MATCH($A$2,#REF!,0)+1,0)</f>
        <v>#REF!</v>
      </c>
      <c r="E120" s="178" t="e">
        <f>-VLOOKUP($A120,#REF!,MATCH($A$2,#REF!,0)+2,0)</f>
        <v>#REF!</v>
      </c>
      <c r="F120" s="178" t="e">
        <f>-VLOOKUP($A120,#REF!,MATCH($A$2,#REF!,0)+3,0)</f>
        <v>#REF!</v>
      </c>
      <c r="G120" s="3"/>
      <c r="H120" s="78"/>
      <c r="I120" s="78"/>
      <c r="J120" s="78"/>
      <c r="K120" s="78"/>
      <c r="L120" s="85"/>
      <c r="M120" s="21"/>
      <c r="N120" s="85"/>
      <c r="O120" s="22">
        <f>D1091-M120</f>
        <v>0</v>
      </c>
    </row>
    <row r="121" spans="1:15" x14ac:dyDescent="0.25">
      <c r="A121" s="54" t="s">
        <v>170</v>
      </c>
      <c r="B121" s="177" t="s">
        <v>140</v>
      </c>
      <c r="C121" s="178" t="e">
        <f>-VLOOKUP($A121,#REF!,MATCH($A$2,#REF!,0),0)</f>
        <v>#REF!</v>
      </c>
      <c r="D121" s="178" t="e">
        <f>-VLOOKUP($A121,#REF!,MATCH($A$2,#REF!,0)+1,0)</f>
        <v>#REF!</v>
      </c>
      <c r="E121" s="178" t="e">
        <f>-VLOOKUP($A121,#REF!,MATCH($A$2,#REF!,0)+2,0)</f>
        <v>#REF!</v>
      </c>
      <c r="F121" s="178" t="e">
        <f>-VLOOKUP($A121,#REF!,MATCH($A$2,#REF!,0)+3,0)</f>
        <v>#REF!</v>
      </c>
      <c r="G121" s="3"/>
      <c r="H121" s="96"/>
      <c r="I121" s="96"/>
      <c r="J121" s="96"/>
      <c r="K121" s="96"/>
      <c r="L121" s="85"/>
      <c r="M121" s="30"/>
      <c r="N121" s="85"/>
      <c r="O121" s="22">
        <f>D1090-M121</f>
        <v>0</v>
      </c>
    </row>
    <row r="122" spans="1:15" x14ac:dyDescent="0.25">
      <c r="A122" s="54" t="s">
        <v>172</v>
      </c>
      <c r="B122" s="177" t="s">
        <v>141</v>
      </c>
      <c r="C122" s="178" t="e">
        <f>-VLOOKUP($A122,#REF!,MATCH($A$2,#REF!,0),0)</f>
        <v>#REF!</v>
      </c>
      <c r="D122" s="178" t="e">
        <f>-VLOOKUP($A122,#REF!,MATCH($A$2,#REF!,0)+1,0)</f>
        <v>#REF!</v>
      </c>
      <c r="E122" s="178" t="e">
        <f>-VLOOKUP($A122,#REF!,MATCH($A$2,#REF!,0)+2,0)</f>
        <v>#REF!</v>
      </c>
      <c r="F122" s="178" t="e">
        <f>-VLOOKUP($A122,#REF!,MATCH($A$2,#REF!,0)+3,0)</f>
        <v>#REF!</v>
      </c>
      <c r="G122" s="3"/>
      <c r="H122" s="78"/>
      <c r="I122" s="78"/>
      <c r="J122" s="78"/>
      <c r="K122" s="78"/>
      <c r="L122" s="85"/>
      <c r="M122" s="21"/>
      <c r="N122" s="85"/>
      <c r="O122" s="22">
        <f t="shared" ref="O122:O124" si="18">D1092-M122</f>
        <v>0</v>
      </c>
    </row>
    <row r="123" spans="1:15" x14ac:dyDescent="0.25">
      <c r="A123" s="54" t="s">
        <v>173</v>
      </c>
      <c r="B123" s="180" t="s">
        <v>142</v>
      </c>
      <c r="C123" s="181" t="e">
        <f>SUM(C118:C122)</f>
        <v>#REF!</v>
      </c>
      <c r="D123" s="181" t="e">
        <f>SUM(D118:D122)</f>
        <v>#REF!</v>
      </c>
      <c r="E123" s="181" t="e">
        <f>SUM(E118:E122)</f>
        <v>#REF!</v>
      </c>
      <c r="F123" s="181" t="e">
        <f>SUM(F118:F122)</f>
        <v>#REF!</v>
      </c>
      <c r="G123" s="3"/>
      <c r="H123" s="135" t="e">
        <f>-VLOOKUP($A123,#REF!,MATCH($A$2,#REF!,0),0)-C123</f>
        <v>#REF!</v>
      </c>
      <c r="I123" s="135" t="e">
        <f>-VLOOKUP($A123,#REF!,MATCH($A$2,#REF!,0)+1,0)-D123</f>
        <v>#REF!</v>
      </c>
      <c r="J123" s="135" t="e">
        <f>-VLOOKUP($A123,#REF!,MATCH($A$2,#REF!,0)+2,0)-E123</f>
        <v>#REF!</v>
      </c>
      <c r="K123" s="135" t="e">
        <f>-VLOOKUP($A123,#REF!,MATCH($A$2,#REF!,0)+3,0)-F123</f>
        <v>#REF!</v>
      </c>
      <c r="L123" s="85"/>
      <c r="M123" s="31"/>
      <c r="N123" s="85"/>
      <c r="O123" s="32">
        <f t="shared" si="18"/>
        <v>0</v>
      </c>
    </row>
    <row r="124" spans="1:15" x14ac:dyDescent="0.25">
      <c r="A124" s="54" t="s">
        <v>174</v>
      </c>
      <c r="B124" s="197" t="s">
        <v>143</v>
      </c>
      <c r="C124" s="182" t="e">
        <f>SUM(C116,C123)</f>
        <v>#REF!</v>
      </c>
      <c r="D124" s="182" t="e">
        <f>SUM(D116,D123)</f>
        <v>#REF!</v>
      </c>
      <c r="E124" s="182" t="e">
        <f>SUM(E116,E123)</f>
        <v>#REF!</v>
      </c>
      <c r="F124" s="182" t="e">
        <f>SUM(F116,F123)</f>
        <v>#REF!</v>
      </c>
      <c r="G124" s="3"/>
      <c r="H124" s="96"/>
      <c r="I124" s="96"/>
      <c r="J124" s="96"/>
      <c r="K124" s="96"/>
      <c r="L124" s="85"/>
      <c r="M124" s="42"/>
      <c r="N124" s="85"/>
      <c r="O124" s="22">
        <f t="shared" si="18"/>
        <v>0</v>
      </c>
    </row>
    <row r="125" spans="1:15" x14ac:dyDescent="0.25">
      <c r="B125" s="197" t="s">
        <v>144</v>
      </c>
      <c r="C125" s="210" t="s">
        <v>2</v>
      </c>
      <c r="D125" s="210" t="s">
        <v>2</v>
      </c>
      <c r="E125" s="210" t="s">
        <v>2</v>
      </c>
      <c r="F125" s="210" t="s">
        <v>2</v>
      </c>
      <c r="G125" s="3"/>
      <c r="H125" s="78"/>
      <c r="I125" s="78"/>
      <c r="J125" s="78"/>
      <c r="K125" s="78"/>
      <c r="L125" s="85"/>
      <c r="M125" s="98"/>
      <c r="N125" s="85"/>
      <c r="O125" s="22"/>
    </row>
    <row r="126" spans="1:15" x14ac:dyDescent="0.25">
      <c r="A126" s="54" t="s">
        <v>175</v>
      </c>
      <c r="B126" s="177" t="s">
        <v>145</v>
      </c>
      <c r="C126" s="178" t="e">
        <f>-VLOOKUP($A126,#REF!,MATCH($A$2,#REF!,0),0)</f>
        <v>#REF!</v>
      </c>
      <c r="D126" s="178" t="e">
        <f>-VLOOKUP($A126,#REF!,MATCH($A$2,#REF!,0)+1,0)</f>
        <v>#REF!</v>
      </c>
      <c r="E126" s="178" t="e">
        <f>-VLOOKUP($A126,#REF!,MATCH($A$2,#REF!,0)+2,0)</f>
        <v>#REF!</v>
      </c>
      <c r="F126" s="178" t="e">
        <f>-VLOOKUP($A126,#REF!,MATCH($A$2,#REF!,0)+3,0)</f>
        <v>#REF!</v>
      </c>
      <c r="G126" s="3"/>
      <c r="H126" s="78"/>
      <c r="I126" s="78"/>
      <c r="J126" s="78"/>
      <c r="K126" s="78"/>
      <c r="L126" s="85"/>
      <c r="M126" s="21"/>
      <c r="N126" s="85"/>
      <c r="O126" s="22">
        <f t="shared" ref="O126:O131" si="19">D1096-M126</f>
        <v>0</v>
      </c>
    </row>
    <row r="127" spans="1:15" x14ac:dyDescent="0.25">
      <c r="A127" s="54" t="s">
        <v>176</v>
      </c>
      <c r="B127" s="177" t="s">
        <v>146</v>
      </c>
      <c r="C127" s="178" t="e">
        <f>-VLOOKUP($A127,#REF!,MATCH($A$2,#REF!,0),0)</f>
        <v>#REF!</v>
      </c>
      <c r="D127" s="178" t="e">
        <f>-VLOOKUP($A127,#REF!,MATCH($A$2,#REF!,0)+1,0)</f>
        <v>#REF!</v>
      </c>
      <c r="E127" s="178" t="e">
        <f>-VLOOKUP($A127,#REF!,MATCH($A$2,#REF!,0)+2,0)</f>
        <v>#REF!</v>
      </c>
      <c r="F127" s="178" t="e">
        <f>-VLOOKUP($A127,#REF!,MATCH($A$2,#REF!,0)+3,0)</f>
        <v>#REF!</v>
      </c>
      <c r="G127" s="3"/>
      <c r="H127" s="78"/>
      <c r="I127" s="78"/>
      <c r="J127" s="78"/>
      <c r="K127" s="78"/>
      <c r="L127" s="85"/>
      <c r="M127" s="21"/>
      <c r="N127" s="99"/>
      <c r="O127" s="22">
        <f t="shared" si="19"/>
        <v>0</v>
      </c>
    </row>
    <row r="128" spans="1:15" x14ac:dyDescent="0.25">
      <c r="A128" s="54" t="s">
        <v>177</v>
      </c>
      <c r="B128" s="179" t="s">
        <v>147</v>
      </c>
      <c r="C128" s="178" t="e">
        <f>-VLOOKUP($A128,#REF!,MATCH($A$2,#REF!,0),0)</f>
        <v>#REF!</v>
      </c>
      <c r="D128" s="178" t="e">
        <f>-VLOOKUP($A128,#REF!,MATCH($A$2,#REF!,0)+1,0)</f>
        <v>#REF!</v>
      </c>
      <c r="E128" s="178" t="e">
        <f>-VLOOKUP($A128,#REF!,MATCH($A$2,#REF!,0)+2,0)</f>
        <v>#REF!</v>
      </c>
      <c r="F128" s="178" t="e">
        <f>-VLOOKUP($A128,#REF!,MATCH($A$2,#REF!,0)+3,0)</f>
        <v>#REF!</v>
      </c>
      <c r="G128" s="3"/>
      <c r="H128" s="78"/>
      <c r="I128" s="78"/>
      <c r="J128" s="78"/>
      <c r="K128" s="78"/>
      <c r="L128" s="100"/>
      <c r="M128" s="30"/>
      <c r="N128" s="99"/>
      <c r="O128" s="22">
        <f t="shared" si="19"/>
        <v>0</v>
      </c>
    </row>
    <row r="129" spans="1:15" x14ac:dyDescent="0.25">
      <c r="A129" s="54" t="s">
        <v>178</v>
      </c>
      <c r="B129" s="179" t="s">
        <v>148</v>
      </c>
      <c r="C129" s="178" t="e">
        <f>-VLOOKUP($A129,#REF!,MATCH($A$2,#REF!,0),0)</f>
        <v>#REF!</v>
      </c>
      <c r="D129" s="178" t="e">
        <f>-VLOOKUP($A129,#REF!,MATCH($A$2,#REF!,0)+1,0)</f>
        <v>#REF!</v>
      </c>
      <c r="E129" s="178" t="e">
        <f>-VLOOKUP($A129,#REF!,MATCH($A$2,#REF!,0)+2,0)</f>
        <v>#REF!</v>
      </c>
      <c r="F129" s="178" t="e">
        <f>-VLOOKUP($A129,#REF!,MATCH($A$2,#REF!,0)+3,0)</f>
        <v>#REF!</v>
      </c>
      <c r="G129" s="3"/>
      <c r="H129" s="78"/>
      <c r="I129" s="78"/>
      <c r="J129" s="78"/>
      <c r="K129" s="78"/>
      <c r="L129" s="100"/>
      <c r="M129" s="30"/>
      <c r="N129" s="100"/>
      <c r="O129" s="22">
        <f t="shared" si="19"/>
        <v>0</v>
      </c>
    </row>
    <row r="130" spans="1:15" x14ac:dyDescent="0.25">
      <c r="A130" s="54" t="s">
        <v>179</v>
      </c>
      <c r="B130" s="194" t="s">
        <v>149</v>
      </c>
      <c r="C130" s="178" t="e">
        <f>-VLOOKUP($A130,#REF!,MATCH($A$2,#REF!,0),0)</f>
        <v>#REF!</v>
      </c>
      <c r="D130" s="178" t="e">
        <f>-VLOOKUP($A130,#REF!,MATCH($A$2,#REF!,0)+1,0)</f>
        <v>#REF!</v>
      </c>
      <c r="E130" s="178" t="e">
        <f>-VLOOKUP($A130,#REF!,MATCH($A$2,#REF!,0)+2,0)</f>
        <v>#REF!</v>
      </c>
      <c r="F130" s="178" t="e">
        <f>-VLOOKUP($A130,#REF!,MATCH($A$2,#REF!,0)+3,0)</f>
        <v>#REF!</v>
      </c>
      <c r="G130" s="3"/>
      <c r="H130" s="78"/>
      <c r="I130" s="78"/>
      <c r="J130" s="78"/>
      <c r="K130" s="78"/>
      <c r="L130" s="100"/>
      <c r="M130" s="30"/>
      <c r="N130" s="100"/>
      <c r="O130" s="22">
        <f t="shared" si="19"/>
        <v>0</v>
      </c>
    </row>
    <row r="131" spans="1:15" x14ac:dyDescent="0.25">
      <c r="A131" s="54" t="s">
        <v>180</v>
      </c>
      <c r="B131" s="175" t="s">
        <v>150</v>
      </c>
      <c r="C131" s="193" t="e">
        <f>SUM(C126:C130)</f>
        <v>#REF!</v>
      </c>
      <c r="D131" s="193" t="e">
        <f t="shared" ref="D131:F131" si="20">SUM(D126:D130)</f>
        <v>#REF!</v>
      </c>
      <c r="E131" s="193" t="e">
        <f t="shared" si="20"/>
        <v>#REF!</v>
      </c>
      <c r="F131" s="193" t="e">
        <f t="shared" si="20"/>
        <v>#REF!</v>
      </c>
      <c r="G131" s="3"/>
      <c r="H131" s="24" t="e">
        <f>-VLOOKUP($A131,#REF!,MATCH($A$2,#REF!,0),0)-C131</f>
        <v>#REF!</v>
      </c>
      <c r="I131" s="24" t="e">
        <f>-VLOOKUP($A131,#REF!,MATCH($A$2,#REF!,0)+1,0)-D131</f>
        <v>#REF!</v>
      </c>
      <c r="J131" s="24" t="e">
        <f>-VLOOKUP($A131,#REF!,MATCH($A$2,#REF!,0)+2,0)-E131</f>
        <v>#REF!</v>
      </c>
      <c r="K131" s="24" t="e">
        <f>-VLOOKUP($A131,#REF!,MATCH($A$2,#REF!,0)+3,0)-F131</f>
        <v>#REF!</v>
      </c>
      <c r="L131" s="85"/>
      <c r="M131" s="42"/>
      <c r="N131" s="85"/>
      <c r="O131" s="22">
        <f t="shared" si="19"/>
        <v>0</v>
      </c>
    </row>
    <row r="132" spans="1:15" x14ac:dyDescent="0.25">
      <c r="B132" s="197" t="s">
        <v>151</v>
      </c>
      <c r="C132" s="210" t="s">
        <v>2</v>
      </c>
      <c r="D132" s="210" t="s">
        <v>2</v>
      </c>
      <c r="E132" s="210" t="s">
        <v>2</v>
      </c>
      <c r="F132" s="210" t="s">
        <v>2</v>
      </c>
      <c r="G132" s="3"/>
      <c r="H132" s="78"/>
      <c r="I132" s="78"/>
      <c r="J132" s="78"/>
      <c r="K132" s="78"/>
      <c r="L132" s="85"/>
      <c r="M132" s="98"/>
      <c r="N132" s="85"/>
      <c r="O132" s="22"/>
    </row>
    <row r="133" spans="1:15" x14ac:dyDescent="0.25">
      <c r="A133" s="54" t="s">
        <v>181</v>
      </c>
      <c r="B133" s="177" t="s">
        <v>152</v>
      </c>
      <c r="C133" s="178" t="e">
        <f>-VLOOKUP($A133,#REF!,MATCH($A$2,#REF!,0),0)</f>
        <v>#REF!</v>
      </c>
      <c r="D133" s="178" t="e">
        <f>-VLOOKUP($A133,#REF!,MATCH($A$2,#REF!,0)+1,0)</f>
        <v>#REF!</v>
      </c>
      <c r="E133" s="178" t="e">
        <f>-VLOOKUP($A133,#REF!,MATCH($A$2,#REF!,0)+2,0)</f>
        <v>#REF!</v>
      </c>
      <c r="F133" s="178" t="e">
        <f>-VLOOKUP($A133,#REF!,MATCH($A$2,#REF!,0)+3,0)</f>
        <v>#REF!</v>
      </c>
      <c r="G133" s="3"/>
      <c r="H133" s="78"/>
      <c r="I133" s="78"/>
      <c r="J133" s="78"/>
      <c r="K133" s="78"/>
      <c r="L133" s="85"/>
      <c r="M133" s="21"/>
      <c r="N133" s="85"/>
      <c r="O133" s="22">
        <f t="shared" ref="O133:O138" si="21">D1103-M133</f>
        <v>0</v>
      </c>
    </row>
    <row r="134" spans="1:15" x14ac:dyDescent="0.25">
      <c r="A134" s="54" t="s">
        <v>182</v>
      </c>
      <c r="B134" s="177" t="s">
        <v>153</v>
      </c>
      <c r="C134" s="178" t="e">
        <f>-VLOOKUP($A134,#REF!,MATCH($A$2,#REF!,0),0)</f>
        <v>#REF!</v>
      </c>
      <c r="D134" s="178" t="e">
        <f>-VLOOKUP($A134,#REF!,MATCH($A$2,#REF!,0)+1,0)</f>
        <v>#REF!</v>
      </c>
      <c r="E134" s="178" t="e">
        <f>-VLOOKUP($A134,#REF!,MATCH($A$2,#REF!,0)+2,0)</f>
        <v>#REF!</v>
      </c>
      <c r="F134" s="178" t="e">
        <f>-VLOOKUP($A134,#REF!,MATCH($A$2,#REF!,0)+3,0)</f>
        <v>#REF!</v>
      </c>
      <c r="G134" s="3"/>
      <c r="H134" s="78"/>
      <c r="I134" s="78"/>
      <c r="J134" s="78"/>
      <c r="K134" s="78"/>
      <c r="L134" s="85"/>
      <c r="M134" s="21"/>
      <c r="N134" s="85"/>
      <c r="O134" s="22">
        <f t="shared" si="21"/>
        <v>0</v>
      </c>
    </row>
    <row r="135" spans="1:15" x14ac:dyDescent="0.25">
      <c r="A135" s="54" t="s">
        <v>183</v>
      </c>
      <c r="B135" s="179" t="s">
        <v>154</v>
      </c>
      <c r="C135" s="178" t="e">
        <f>-VLOOKUP($A135,#REF!,MATCH($A$2,#REF!,0),0)</f>
        <v>#REF!</v>
      </c>
      <c r="D135" s="178" t="e">
        <f>-VLOOKUP($A135,#REF!,MATCH($A$2,#REF!,0)+1,0)</f>
        <v>#REF!</v>
      </c>
      <c r="E135" s="178" t="e">
        <f>-VLOOKUP($A135,#REF!,MATCH($A$2,#REF!,0)+2,0)</f>
        <v>#REF!</v>
      </c>
      <c r="F135" s="178" t="e">
        <f>-VLOOKUP($A135,#REF!,MATCH($A$2,#REF!,0)+3,0)</f>
        <v>#REF!</v>
      </c>
      <c r="G135" s="3"/>
      <c r="H135" s="78"/>
      <c r="I135" s="78"/>
      <c r="J135" s="78"/>
      <c r="K135" s="78"/>
      <c r="L135" s="85"/>
      <c r="M135" s="21"/>
      <c r="N135" s="85"/>
      <c r="O135" s="22">
        <f t="shared" si="21"/>
        <v>0</v>
      </c>
    </row>
    <row r="136" spans="1:15" x14ac:dyDescent="0.25">
      <c r="A136" s="54" t="s">
        <v>184</v>
      </c>
      <c r="B136" s="179" t="s">
        <v>155</v>
      </c>
      <c r="C136" s="178" t="e">
        <f>-VLOOKUP($A136,#REF!,MATCH($A$2,#REF!,0),0)</f>
        <v>#REF!</v>
      </c>
      <c r="D136" s="178" t="e">
        <f>-VLOOKUP($A136,#REF!,MATCH($A$2,#REF!,0)+1,0)</f>
        <v>#REF!</v>
      </c>
      <c r="E136" s="178" t="e">
        <f>-VLOOKUP($A136,#REF!,MATCH($A$2,#REF!,0)+2,0)</f>
        <v>#REF!</v>
      </c>
      <c r="F136" s="178" t="e">
        <f>-VLOOKUP($A136,#REF!,MATCH($A$2,#REF!,0)+3,0)</f>
        <v>#REF!</v>
      </c>
      <c r="G136" s="3"/>
      <c r="H136" s="78"/>
      <c r="I136" s="78"/>
      <c r="J136" s="78"/>
      <c r="K136" s="78"/>
      <c r="L136" s="99"/>
      <c r="M136" s="30"/>
      <c r="N136" s="99"/>
      <c r="O136" s="22">
        <f t="shared" si="21"/>
        <v>0</v>
      </c>
    </row>
    <row r="137" spans="1:15" ht="15.75" thickBot="1" x14ac:dyDescent="0.3">
      <c r="A137" s="54" t="s">
        <v>185</v>
      </c>
      <c r="B137" s="183" t="s">
        <v>156</v>
      </c>
      <c r="C137" s="184" t="e">
        <f>SUM(C133:C136)</f>
        <v>#REF!</v>
      </c>
      <c r="D137" s="184" t="e">
        <f t="shared" ref="D137:F137" si="22">SUM(D133:D136)</f>
        <v>#REF!</v>
      </c>
      <c r="E137" s="184" t="e">
        <f t="shared" si="22"/>
        <v>#REF!</v>
      </c>
      <c r="F137" s="184" t="e">
        <f t="shared" si="22"/>
        <v>#REF!</v>
      </c>
      <c r="G137" s="3"/>
      <c r="H137" s="136" t="e">
        <f>-VLOOKUP($A137,#REF!,MATCH($A$2,#REF!,0),0)-C137</f>
        <v>#REF!</v>
      </c>
      <c r="I137" s="136" t="e">
        <f>-VLOOKUP($A137,#REF!,MATCH($A$2,#REF!,0)+1,0)-D137</f>
        <v>#REF!</v>
      </c>
      <c r="J137" s="136" t="e">
        <f>-VLOOKUP($A137,#REF!,MATCH($A$2,#REF!,0)+2,0)-E137</f>
        <v>#REF!</v>
      </c>
      <c r="K137" s="136" t="e">
        <f>-VLOOKUP($A137,#REF!,MATCH($A$2,#REF!,0)+3,0)-F137</f>
        <v>#REF!</v>
      </c>
      <c r="L137" s="102"/>
      <c r="M137" s="153"/>
      <c r="N137" s="102"/>
      <c r="O137" s="36">
        <f t="shared" si="21"/>
        <v>0</v>
      </c>
    </row>
    <row r="138" spans="1:15" x14ac:dyDescent="0.25">
      <c r="A138" s="54" t="s">
        <v>186</v>
      </c>
      <c r="B138" s="197" t="s">
        <v>157</v>
      </c>
      <c r="C138" s="182" t="e">
        <f>C124+C131+C137</f>
        <v>#REF!</v>
      </c>
      <c r="D138" s="182" t="e">
        <f t="shared" ref="D138:F138" si="23">D124+D131+D137</f>
        <v>#REF!</v>
      </c>
      <c r="E138" s="182" t="e">
        <f t="shared" si="23"/>
        <v>#REF!</v>
      </c>
      <c r="F138" s="182" t="e">
        <f t="shared" si="23"/>
        <v>#REF!</v>
      </c>
      <c r="G138" s="3"/>
      <c r="H138" s="152" t="e">
        <f>-VLOOKUP($A138,#REF!,MATCH($A$2,#REF!,0),0)-C138</f>
        <v>#REF!</v>
      </c>
      <c r="I138" s="152" t="e">
        <f>-VLOOKUP($A138,#REF!,MATCH($A$2,#REF!,0)+1,0)-D138</f>
        <v>#REF!</v>
      </c>
      <c r="J138" s="152" t="e">
        <f>-VLOOKUP($A138,#REF!,MATCH($A$2,#REF!,0)+2,0)-E138</f>
        <v>#REF!</v>
      </c>
      <c r="K138" s="152" t="e">
        <f>-VLOOKUP($A138,#REF!,MATCH($A$2,#REF!,0)+3,0)-F138</f>
        <v>#REF!</v>
      </c>
      <c r="L138" s="100"/>
      <c r="M138" s="42"/>
      <c r="N138" s="100"/>
      <c r="O138" s="22">
        <f t="shared" si="21"/>
        <v>0</v>
      </c>
    </row>
    <row r="139" spans="1:15" x14ac:dyDescent="0.25">
      <c r="A139" s="54" t="s">
        <v>187</v>
      </c>
      <c r="B139" s="194" t="s">
        <v>158</v>
      </c>
      <c r="C139" s="178" t="e">
        <f>VLOOKUP($A$139,#REF!,MATCH($A$2,#REF!,0),0)</f>
        <v>#REF!</v>
      </c>
      <c r="D139" s="178" t="e">
        <f>VLOOKUP($A$139,#REF!,MATCH($A$2,#REF!,0)+1,0)</f>
        <v>#REF!</v>
      </c>
      <c r="E139" s="178" t="e">
        <f>VLOOKUP($A$139,#REF!,MATCH($A$2,#REF!,0)+2,0)</f>
        <v>#REF!</v>
      </c>
      <c r="F139" s="178" t="e">
        <f>VLOOKUP($A$139,#REF!,MATCH($A$2,#REF!,0)+3,0)</f>
        <v>#REF!</v>
      </c>
      <c r="G139" s="3"/>
      <c r="H139" s="103"/>
      <c r="I139" s="103"/>
      <c r="J139" s="103"/>
      <c r="K139" s="103"/>
      <c r="L139" s="85"/>
    </row>
    <row r="140" spans="1:15" ht="15.75" thickBot="1" x14ac:dyDescent="0.3">
      <c r="A140" s="54" t="s">
        <v>187</v>
      </c>
      <c r="B140" s="33" t="s">
        <v>159</v>
      </c>
      <c r="C140" s="101" t="e">
        <f>C138+C139</f>
        <v>#REF!</v>
      </c>
      <c r="D140" s="101" t="e">
        <f t="shared" ref="D140:F140" si="24">D138+D139</f>
        <v>#REF!</v>
      </c>
      <c r="E140" s="101" t="e">
        <f t="shared" si="24"/>
        <v>#REF!</v>
      </c>
      <c r="F140" s="101" t="e">
        <f t="shared" si="24"/>
        <v>#REF!</v>
      </c>
      <c r="G140" s="3"/>
      <c r="H140" s="136" t="e">
        <f>VLOOKUP($A$140,#REF!,MATCH($A$2,#REF!,0),0)-C140</f>
        <v>#REF!</v>
      </c>
      <c r="I140" s="136" t="e">
        <f>VLOOKUP($A$140,#REF!,MATCH($A$2,#REF!,0)+1,0)-D140</f>
        <v>#REF!</v>
      </c>
      <c r="J140" s="136" t="e">
        <f>VLOOKUP($A$140,#REF!,MATCH($A$2,#REF!,0)+2,0)-E140</f>
        <v>#REF!</v>
      </c>
      <c r="K140" s="136" t="e">
        <f>VLOOKUP($A$140,#REF!,MATCH($A$2,#REF!,0)+3,0)-F140</f>
        <v>#REF!</v>
      </c>
      <c r="L140" s="85"/>
    </row>
    <row r="141" spans="1:15" x14ac:dyDescent="0.25">
      <c r="B141" s="3"/>
      <c r="C141" s="3"/>
      <c r="D141" s="3"/>
      <c r="E141" s="3"/>
      <c r="F141" s="3"/>
      <c r="G141" s="3"/>
      <c r="H141" s="85"/>
      <c r="I141" s="85"/>
      <c r="J141" s="85"/>
      <c r="K141" s="85"/>
      <c r="L141" s="85"/>
      <c r="M141" s="85"/>
      <c r="N141" s="85"/>
      <c r="O141" s="85"/>
    </row>
    <row r="142" spans="1:15" x14ac:dyDescent="0.25">
      <c r="B142" s="3"/>
      <c r="C142" s="3"/>
      <c r="D142" s="3"/>
      <c r="E142" s="3"/>
      <c r="F142" s="3"/>
      <c r="G142" s="3"/>
      <c r="H142" s="3"/>
    </row>
    <row r="143" spans="1:15" x14ac:dyDescent="0.25">
      <c r="B143" s="3"/>
      <c r="C143" s="3"/>
      <c r="D143" s="3"/>
      <c r="E143" s="3"/>
      <c r="F143" s="3"/>
      <c r="G143" s="3"/>
    </row>
    <row r="144" spans="1:15" x14ac:dyDescent="0.25">
      <c r="B144" s="546" t="s">
        <v>42</v>
      </c>
      <c r="C144" s="546"/>
      <c r="D144" s="546"/>
      <c r="E144" s="546"/>
      <c r="F144" s="546"/>
    </row>
    <row r="145" spans="1:16" x14ac:dyDescent="0.25">
      <c r="B145" s="216" t="s">
        <v>43</v>
      </c>
      <c r="C145" s="51"/>
      <c r="D145" s="51"/>
      <c r="E145" s="51"/>
      <c r="F145" s="51"/>
    </row>
    <row r="146" spans="1:16" x14ac:dyDescent="0.25">
      <c r="B146" s="9"/>
      <c r="C146" s="130"/>
      <c r="D146" s="130"/>
      <c r="E146" s="130"/>
      <c r="F146" s="130"/>
    </row>
    <row r="147" spans="1:16" x14ac:dyDescent="0.25">
      <c r="B147" s="9"/>
      <c r="C147" s="130"/>
      <c r="D147" s="130"/>
      <c r="E147" s="130"/>
      <c r="F147" s="130"/>
    </row>
    <row r="152" spans="1:16" x14ac:dyDescent="0.25">
      <c r="B152" s="3"/>
      <c r="C152" s="3"/>
      <c r="D152" s="3"/>
      <c r="E152" s="3"/>
      <c r="F152" s="3"/>
      <c r="G152" s="3"/>
    </row>
    <row r="153" spans="1:16" x14ac:dyDescent="0.25">
      <c r="B153" s="3"/>
      <c r="C153" s="3"/>
      <c r="D153" s="3"/>
      <c r="E153" s="3"/>
      <c r="F153" s="3"/>
      <c r="G153" s="3"/>
    </row>
    <row r="154" spans="1:16" x14ac:dyDescent="0.25">
      <c r="B154" s="131" t="s">
        <v>250</v>
      </c>
      <c r="C154" s="132"/>
      <c r="D154" s="133"/>
      <c r="E154" s="133"/>
      <c r="F154" s="134"/>
      <c r="G154" s="134"/>
      <c r="O154" s="49"/>
      <c r="P154" s="49"/>
    </row>
    <row r="155" spans="1:16" ht="51.75" thickBot="1" x14ac:dyDescent="0.3">
      <c r="B155" s="547" t="s">
        <v>0</v>
      </c>
      <c r="C155" s="548"/>
      <c r="D155" s="548"/>
      <c r="E155" s="548"/>
      <c r="F155" s="548"/>
      <c r="G155" s="548"/>
      <c r="H155" s="3"/>
      <c r="I155" s="106" t="s">
        <v>106</v>
      </c>
      <c r="J155" s="104"/>
      <c r="K155" s="110" t="s">
        <v>205</v>
      </c>
      <c r="L155" s="117"/>
      <c r="M155" s="110" t="s">
        <v>206</v>
      </c>
      <c r="O155" s="260"/>
      <c r="P155" s="49"/>
    </row>
    <row r="156" spans="1:16" ht="38.25" x14ac:dyDescent="0.25">
      <c r="B156" s="189" t="s">
        <v>2</v>
      </c>
      <c r="C156" s="105" t="s">
        <v>96</v>
      </c>
      <c r="D156" s="105" t="s">
        <v>199</v>
      </c>
      <c r="E156" s="105" t="s">
        <v>203</v>
      </c>
      <c r="F156" s="105" t="s">
        <v>200</v>
      </c>
      <c r="G156" s="190" t="s">
        <v>201</v>
      </c>
      <c r="H156" s="3"/>
      <c r="I156" s="107"/>
      <c r="J156" s="104"/>
      <c r="K156" s="111" t="s">
        <v>207</v>
      </c>
      <c r="L156" s="118"/>
      <c r="M156" s="122" t="s">
        <v>208</v>
      </c>
      <c r="O156" s="49"/>
      <c r="P156" s="49"/>
    </row>
    <row r="157" spans="1:16" x14ac:dyDescent="0.25">
      <c r="A157" s="54" t="s">
        <v>242</v>
      </c>
      <c r="B157" s="191" t="s">
        <v>227</v>
      </c>
      <c r="C157" s="192" t="e">
        <f>-VLOOKUP($A$157,#REF!,MATCH($A$2,#REF!, 0),0)</f>
        <v>#REF!</v>
      </c>
      <c r="D157" s="192" t="e">
        <f>-VLOOKUP($A$158,#REF!,MATCH($A$2,#REF!, 0),0)</f>
        <v>#REF!</v>
      </c>
      <c r="E157" s="192" t="e">
        <f>-VLOOKUP($A$159,#REF!,MATCH($A$2,#REF!, 0),0)</f>
        <v>#REF!</v>
      </c>
      <c r="F157" s="192" t="e">
        <f>-VLOOKUP($A$160,#REF!,MATCH($A$2,#REF!, 0),0)</f>
        <v>#REF!</v>
      </c>
      <c r="G157" s="192" t="e">
        <f>SUM(C157:F157)</f>
        <v>#REF!</v>
      </c>
      <c r="H157" s="3"/>
      <c r="I157" s="108"/>
      <c r="J157" s="109"/>
      <c r="K157" s="112"/>
      <c r="L157" s="119"/>
      <c r="M157" s="112"/>
      <c r="O157" s="49"/>
      <c r="P157" s="49"/>
    </row>
    <row r="158" spans="1:16" x14ac:dyDescent="0.25">
      <c r="A158" s="54" t="s">
        <v>243</v>
      </c>
      <c r="B158" s="179" t="s">
        <v>41</v>
      </c>
      <c r="C158" s="178" t="e">
        <f>-VLOOKUP($A157,#REF!,MATCH($A$2,#REF!, 0)+1,0)</f>
        <v>#REF!</v>
      </c>
      <c r="D158" s="178">
        <v>0</v>
      </c>
      <c r="E158" s="178" t="e">
        <f>-VLOOKUP($A159,#REF!,MATCH($A$2,#REF!, 0)+1,0)</f>
        <v>#REF!</v>
      </c>
      <c r="F158" s="178" t="e">
        <f>-VLOOKUP($A160,#REF!,MATCH($A$2,#REF!, 0)+1,0)</f>
        <v>#REF!</v>
      </c>
      <c r="G158" s="192" t="e">
        <f t="shared" ref="G158:G159" si="25">SUM(C158:F158)</f>
        <v>#REF!</v>
      </c>
      <c r="H158" s="3"/>
      <c r="I158" s="78"/>
      <c r="J158" s="109"/>
      <c r="K158" s="113" t="e">
        <f>G158-C41</f>
        <v>#REF!</v>
      </c>
      <c r="L158" s="120"/>
      <c r="M158" s="113"/>
      <c r="O158" s="49"/>
      <c r="P158" s="49"/>
    </row>
    <row r="159" spans="1:16" x14ac:dyDescent="0.25">
      <c r="A159" s="54" t="s">
        <v>244</v>
      </c>
      <c r="B159" s="179" t="s">
        <v>202</v>
      </c>
      <c r="C159" s="178">
        <v>0</v>
      </c>
      <c r="D159" s="178" t="e">
        <f>-VLOOKUP($A158,#REF!,MATCH($A$2,#REF!, 0)+1,0)</f>
        <v>#REF!</v>
      </c>
      <c r="E159" s="178">
        <v>0</v>
      </c>
      <c r="F159" s="178">
        <v>0</v>
      </c>
      <c r="G159" s="192" t="e">
        <f t="shared" si="25"/>
        <v>#REF!</v>
      </c>
      <c r="H159" s="3"/>
      <c r="I159" s="78"/>
      <c r="J159" s="109"/>
      <c r="K159" s="114"/>
      <c r="L159" s="120"/>
      <c r="M159" s="114"/>
      <c r="O159" s="49"/>
      <c r="P159" s="49"/>
    </row>
    <row r="160" spans="1:16" x14ac:dyDescent="0.25">
      <c r="A160" s="54" t="s">
        <v>245</v>
      </c>
      <c r="B160" s="191" t="s">
        <v>228</v>
      </c>
      <c r="C160" s="193" t="e">
        <f>SUM(C157:C159)</f>
        <v>#REF!</v>
      </c>
      <c r="D160" s="193" t="e">
        <f>SUM(D157:D159)</f>
        <v>#REF!</v>
      </c>
      <c r="E160" s="193" t="e">
        <f t="shared" ref="E160:G160" si="26">SUM(E157:E159)</f>
        <v>#REF!</v>
      </c>
      <c r="F160" s="193" t="e">
        <f t="shared" si="26"/>
        <v>#REF!</v>
      </c>
      <c r="G160" s="193" t="e">
        <f t="shared" si="26"/>
        <v>#REF!</v>
      </c>
      <c r="H160" s="3"/>
      <c r="I160" s="24" t="e">
        <f>-VLOOKUP($A$161,#REF!, MATCH($A$2,#REF!, 0)+2,0)-G160</f>
        <v>#REF!</v>
      </c>
      <c r="J160" s="109"/>
      <c r="K160" s="113"/>
      <c r="L160" s="120"/>
      <c r="M160" s="113" t="e">
        <f>G160-C86</f>
        <v>#REF!</v>
      </c>
      <c r="O160" s="49"/>
      <c r="P160" s="49"/>
    </row>
    <row r="161" spans="1:16" x14ac:dyDescent="0.25">
      <c r="A161" s="54" t="s">
        <v>280</v>
      </c>
      <c r="B161" s="179" t="s">
        <v>41</v>
      </c>
      <c r="C161" s="178" t="e">
        <f>-VLOOKUP($A$157,#REF!,MATCH($A$2,#REF!, 0)+4,0)</f>
        <v>#REF!</v>
      </c>
      <c r="D161" s="178">
        <v>0</v>
      </c>
      <c r="E161" s="178" t="e">
        <f>-VLOOKUP($A$159,#REF!,MATCH($A$2,#REF!, 0)+4,0)</f>
        <v>#REF!</v>
      </c>
      <c r="F161" s="178" t="e">
        <f>-VLOOKUP($A$160,#REF!,MATCH($A$2,#REF!, 0)+4,0)</f>
        <v>#REF!</v>
      </c>
      <c r="G161" s="182" t="e">
        <f>SUM(C161:F161)</f>
        <v>#REF!</v>
      </c>
      <c r="H161" s="3"/>
      <c r="I161" s="78"/>
      <c r="J161" s="109"/>
      <c r="K161" s="113" t="e">
        <f>G161-D41</f>
        <v>#REF!</v>
      </c>
      <c r="L161" s="120"/>
      <c r="M161" s="113"/>
      <c r="O161" s="49"/>
      <c r="P161" s="49"/>
    </row>
    <row r="162" spans="1:16" x14ac:dyDescent="0.25">
      <c r="B162" s="179" t="s">
        <v>202</v>
      </c>
      <c r="C162" s="178">
        <v>0</v>
      </c>
      <c r="D162" s="178" t="e">
        <f>-VLOOKUP($A$158,#REF!,MATCH($A$2,#REF!, 0)+4,0)</f>
        <v>#REF!</v>
      </c>
      <c r="E162" s="178">
        <v>0</v>
      </c>
      <c r="F162" s="178">
        <v>0</v>
      </c>
      <c r="G162" s="182" t="e">
        <f>SUM(C162:F162)</f>
        <v>#REF!</v>
      </c>
      <c r="H162" s="3"/>
      <c r="I162" s="78"/>
      <c r="J162" s="109"/>
      <c r="K162" s="114"/>
      <c r="L162" s="120"/>
      <c r="M162" s="114"/>
      <c r="O162" s="49"/>
      <c r="P162" s="49"/>
    </row>
    <row r="163" spans="1:16" x14ac:dyDescent="0.25">
      <c r="B163" s="191" t="s">
        <v>229</v>
      </c>
      <c r="C163" s="193" t="e">
        <f>SUM(C160:C162)</f>
        <v>#REF!</v>
      </c>
      <c r="D163" s="193" t="e">
        <f>SUM(D160:D162)</f>
        <v>#REF!</v>
      </c>
      <c r="E163" s="193" t="e">
        <f t="shared" ref="E163:G163" si="27">SUM(E160:E162)</f>
        <v>#REF!</v>
      </c>
      <c r="F163" s="193" t="e">
        <f t="shared" si="27"/>
        <v>#REF!</v>
      </c>
      <c r="G163" s="193" t="e">
        <f t="shared" si="27"/>
        <v>#REF!</v>
      </c>
      <c r="H163" s="3"/>
      <c r="I163" s="24" t="e">
        <f>-VLOOKUP($A$161,#REF!, MATCH($A$2,#REF!, 0)+5,0)-G163</f>
        <v>#REF!</v>
      </c>
      <c r="J163" s="109"/>
      <c r="K163" s="113"/>
      <c r="L163" s="120"/>
      <c r="M163" s="113" t="e">
        <f>G163-D86</f>
        <v>#REF!</v>
      </c>
      <c r="O163" s="49"/>
      <c r="P163" s="49"/>
    </row>
    <row r="164" spans="1:16" x14ac:dyDescent="0.25">
      <c r="B164" s="179" t="s">
        <v>41</v>
      </c>
      <c r="C164" s="178" t="e">
        <f>-VLOOKUP($A$157,#REF!,MATCH($A$2,#REF!, 0)+7,0)</f>
        <v>#REF!</v>
      </c>
      <c r="D164" s="178">
        <v>0</v>
      </c>
      <c r="E164" s="178" t="e">
        <f>-VLOOKUP($A$159,#REF!,MATCH($A$2,#REF!, 0)+7,0)</f>
        <v>#REF!</v>
      </c>
      <c r="F164" s="178" t="e">
        <f>-VLOOKUP($A$160,#REF!,MATCH($A$2,#REF!, 0)+7,0)</f>
        <v>#REF!</v>
      </c>
      <c r="G164" s="192" t="e">
        <f>SUM(C164:F164)</f>
        <v>#REF!</v>
      </c>
      <c r="H164" s="3"/>
      <c r="I164" s="78"/>
      <c r="J164" s="109"/>
      <c r="K164" s="113" t="e">
        <f>G164-E41</f>
        <v>#REF!</v>
      </c>
      <c r="L164" s="120"/>
      <c r="M164" s="113"/>
      <c r="O164" s="49"/>
      <c r="P164" s="49"/>
    </row>
    <row r="165" spans="1:16" x14ac:dyDescent="0.25">
      <c r="B165" s="194" t="s">
        <v>202</v>
      </c>
      <c r="C165" s="178">
        <v>0</v>
      </c>
      <c r="D165" s="178" t="e">
        <f>-VLOOKUP($A$158,#REF!,MATCH($A$2,#REF!, 0)+7,0)</f>
        <v>#REF!</v>
      </c>
      <c r="E165" s="178">
        <v>0</v>
      </c>
      <c r="F165" s="178">
        <v>0</v>
      </c>
      <c r="G165" s="182" t="e">
        <f>SUM(C165:F165)</f>
        <v>#REF!</v>
      </c>
      <c r="H165" s="3"/>
      <c r="I165" s="78"/>
      <c r="J165" s="109"/>
      <c r="K165" s="114"/>
      <c r="L165" s="120"/>
      <c r="M165" s="114"/>
      <c r="O165" s="49"/>
      <c r="P165" s="49"/>
    </row>
    <row r="166" spans="1:16" x14ac:dyDescent="0.25">
      <c r="B166" s="175" t="s">
        <v>230</v>
      </c>
      <c r="C166" s="193" t="e">
        <f>SUM(C164:C165)+C160</f>
        <v>#REF!</v>
      </c>
      <c r="D166" s="193" t="e">
        <f t="shared" ref="D166:G166" si="28">SUM(D164:D165)+D160</f>
        <v>#REF!</v>
      </c>
      <c r="E166" s="193" t="e">
        <f t="shared" si="28"/>
        <v>#REF!</v>
      </c>
      <c r="F166" s="193" t="e">
        <f t="shared" si="28"/>
        <v>#REF!</v>
      </c>
      <c r="G166" s="193" t="e">
        <f t="shared" si="28"/>
        <v>#REF!</v>
      </c>
      <c r="H166" s="3"/>
      <c r="I166" s="24" t="e">
        <f>-VLOOKUP($A$161,#REF!, MATCH($A$2,#REF!, 0)+8,0)-G166</f>
        <v>#REF!</v>
      </c>
      <c r="J166" s="109"/>
      <c r="K166" s="115"/>
      <c r="L166" s="121"/>
      <c r="M166" s="113" t="e">
        <f>G166-E86</f>
        <v>#REF!</v>
      </c>
      <c r="O166" s="49"/>
      <c r="P166" s="49"/>
    </row>
    <row r="167" spans="1:16" x14ac:dyDescent="0.25">
      <c r="B167" s="179" t="s">
        <v>41</v>
      </c>
      <c r="C167" s="178" t="e">
        <f>-VLOOKUP($A$157,#REF!,MATCH($A$2,#REF!, 0)+10,0)</f>
        <v>#REF!</v>
      </c>
      <c r="D167" s="178">
        <v>0</v>
      </c>
      <c r="E167" s="178" t="e">
        <f>-VLOOKUP($A$159,#REF!,MATCH($A$2,#REF!, 0)+10,0)</f>
        <v>#REF!</v>
      </c>
      <c r="F167" s="178" t="e">
        <f>-VLOOKUP($A$160,#REF!,MATCH($A$2,#REF!, 0)+10,0)</f>
        <v>#REF!</v>
      </c>
      <c r="G167" s="192" t="e">
        <f>SUM(C167:F167)</f>
        <v>#REF!</v>
      </c>
      <c r="H167" s="3"/>
      <c r="I167" s="68"/>
      <c r="J167" s="109"/>
      <c r="K167" s="113" t="e">
        <f>G167-F41</f>
        <v>#REF!</v>
      </c>
      <c r="L167" s="121"/>
      <c r="M167" s="115"/>
      <c r="O167" s="49"/>
      <c r="P167" s="49"/>
    </row>
    <row r="168" spans="1:16" x14ac:dyDescent="0.25">
      <c r="B168" s="179" t="s">
        <v>202</v>
      </c>
      <c r="C168" s="195">
        <v>0</v>
      </c>
      <c r="D168" s="178" t="e">
        <f>-VLOOKUP($A$158,#REF!,MATCH($A$2,#REF!, 0)+10,0)</f>
        <v>#REF!</v>
      </c>
      <c r="E168" s="195">
        <v>0</v>
      </c>
      <c r="F168" s="195">
        <v>0</v>
      </c>
      <c r="G168" s="182" t="e">
        <f>SUM(C168:F168)</f>
        <v>#REF!</v>
      </c>
      <c r="H168" s="3"/>
      <c r="I168" s="68"/>
      <c r="J168" s="109"/>
      <c r="K168" s="114"/>
      <c r="L168" s="121"/>
      <c r="M168" s="114"/>
      <c r="O168" s="49"/>
      <c r="P168" s="49"/>
    </row>
    <row r="169" spans="1:16" ht="15.75" thickBot="1" x14ac:dyDescent="0.3">
      <c r="B169" s="183" t="s">
        <v>231</v>
      </c>
      <c r="C169" s="184" t="e">
        <f>SUM(C166:C168)</f>
        <v>#REF!</v>
      </c>
      <c r="D169" s="184" t="e">
        <f>SUM(D166:D168)</f>
        <v>#REF!</v>
      </c>
      <c r="E169" s="184" t="e">
        <f t="shared" ref="E169:G169" si="29">SUM(E166:E168)</f>
        <v>#REF!</v>
      </c>
      <c r="F169" s="184" t="e">
        <f t="shared" si="29"/>
        <v>#REF!</v>
      </c>
      <c r="G169" s="184" t="e">
        <f t="shared" si="29"/>
        <v>#REF!</v>
      </c>
      <c r="H169" s="3"/>
      <c r="I169" s="136" t="e">
        <f>-VLOOKUP($A$161,#REF!, MATCH($A$2,#REF!, 0)+11,0)-G169</f>
        <v>#REF!</v>
      </c>
      <c r="J169" s="109"/>
      <c r="K169" s="116"/>
      <c r="L169" s="121"/>
      <c r="M169" s="116" t="e">
        <f>G169-F86</f>
        <v>#REF!</v>
      </c>
      <c r="O169" s="49"/>
      <c r="P169" s="49"/>
    </row>
    <row r="170" spans="1:16" x14ac:dyDescent="0.25">
      <c r="B170" s="3"/>
      <c r="C170" s="3"/>
      <c r="D170" s="3"/>
      <c r="E170" s="3"/>
      <c r="F170" s="3"/>
      <c r="G170" s="3"/>
      <c r="H170" s="3"/>
      <c r="O170" s="49"/>
      <c r="P170" s="49"/>
    </row>
    <row r="171" spans="1:16" x14ac:dyDescent="0.25">
      <c r="B171" s="3"/>
      <c r="C171" s="3"/>
      <c r="D171" s="3"/>
      <c r="E171" s="3"/>
      <c r="F171" s="3"/>
      <c r="G171" s="3"/>
      <c r="H171" s="3"/>
    </row>
    <row r="172" spans="1:16" x14ac:dyDescent="0.25">
      <c r="B172" s="3"/>
      <c r="C172" s="3"/>
      <c r="D172" s="3"/>
      <c r="E172" s="3"/>
      <c r="F172" s="3"/>
      <c r="G172" s="3"/>
      <c r="H172" s="3"/>
    </row>
    <row r="173" spans="1:16" x14ac:dyDescent="0.25">
      <c r="B173" s="3"/>
      <c r="C173" s="3"/>
      <c r="D173" s="3"/>
      <c r="E173" s="3"/>
      <c r="F173" s="3"/>
      <c r="G173" s="3"/>
      <c r="H173" s="3"/>
    </row>
    <row r="174" spans="1:16" x14ac:dyDescent="0.25">
      <c r="B174" s="3"/>
      <c r="C174" s="3"/>
      <c r="D174" s="3"/>
      <c r="E174" s="3"/>
      <c r="F174" s="3"/>
      <c r="G174" s="3"/>
    </row>
    <row r="175" spans="1:16" x14ac:dyDescent="0.25">
      <c r="B175" s="3"/>
      <c r="C175" s="3"/>
      <c r="D175" s="3"/>
      <c r="E175" s="3"/>
      <c r="F175" s="3"/>
      <c r="G175" s="3"/>
    </row>
    <row r="176" spans="1:16" x14ac:dyDescent="0.25">
      <c r="B176" s="1" t="s">
        <v>251</v>
      </c>
      <c r="C176" s="132"/>
      <c r="D176" s="2"/>
      <c r="E176" s="2"/>
      <c r="F176" s="2"/>
      <c r="G176" s="3"/>
    </row>
    <row r="177" spans="1:15" x14ac:dyDescent="0.25">
      <c r="B177" s="2"/>
      <c r="C177" s="2"/>
      <c r="D177" s="2"/>
      <c r="E177" s="2"/>
      <c r="F177" s="2"/>
      <c r="G177" s="3"/>
      <c r="H177" s="4"/>
      <c r="I177" s="4"/>
      <c r="J177" s="4"/>
      <c r="K177" s="4"/>
      <c r="L177" s="4"/>
      <c r="M177" s="7" t="s">
        <v>104</v>
      </c>
      <c r="N177" s="4"/>
      <c r="O177" s="4"/>
    </row>
    <row r="178" spans="1:15" x14ac:dyDescent="0.25">
      <c r="B178" s="542" t="s">
        <v>105</v>
      </c>
      <c r="C178" s="542"/>
      <c r="D178" s="542"/>
      <c r="E178" s="542"/>
      <c r="F178" s="542"/>
      <c r="G178" s="3"/>
      <c r="H178" s="4"/>
      <c r="I178" s="4"/>
      <c r="J178" s="4"/>
      <c r="K178" s="4"/>
      <c r="L178" s="4"/>
      <c r="M178" s="7" t="s">
        <v>246</v>
      </c>
      <c r="N178" s="4"/>
      <c r="O178" s="9" t="s">
        <v>107</v>
      </c>
    </row>
    <row r="179" spans="1:15" x14ac:dyDescent="0.25">
      <c r="B179" s="545" t="s">
        <v>0</v>
      </c>
      <c r="C179" s="545"/>
      <c r="D179" s="545"/>
      <c r="E179" s="545"/>
      <c r="F179" s="545"/>
      <c r="G179" s="3"/>
      <c r="H179" s="38" t="s">
        <v>106</v>
      </c>
      <c r="I179" s="43"/>
      <c r="J179" s="43"/>
      <c r="K179" s="56"/>
      <c r="L179" s="4"/>
      <c r="M179" s="126"/>
      <c r="N179" s="4"/>
      <c r="O179" s="216" t="s">
        <v>1</v>
      </c>
    </row>
    <row r="180" spans="1:15" x14ac:dyDescent="0.25">
      <c r="B180" s="171" t="s">
        <v>2</v>
      </c>
      <c r="C180" s="172" t="s">
        <v>3</v>
      </c>
      <c r="D180" s="172" t="s">
        <v>4</v>
      </c>
      <c r="E180" s="172" t="s">
        <v>4</v>
      </c>
      <c r="F180" s="172" t="s">
        <v>5</v>
      </c>
      <c r="G180" s="3"/>
      <c r="H180" s="11" t="s">
        <v>3</v>
      </c>
      <c r="I180" s="11" t="s">
        <v>4</v>
      </c>
      <c r="J180" s="11" t="s">
        <v>4</v>
      </c>
      <c r="K180" s="11" t="s">
        <v>5</v>
      </c>
      <c r="L180" s="85"/>
      <c r="M180" s="86" t="s">
        <v>4</v>
      </c>
      <c r="N180" s="87"/>
      <c r="O180" s="88" t="s">
        <v>4</v>
      </c>
    </row>
    <row r="181" spans="1:15" x14ac:dyDescent="0.25">
      <c r="B181" s="173" t="s">
        <v>2</v>
      </c>
      <c r="C181" s="174" t="s">
        <v>6</v>
      </c>
      <c r="D181" s="174" t="s">
        <v>7</v>
      </c>
      <c r="E181" s="174" t="s">
        <v>8</v>
      </c>
      <c r="F181" s="174" t="s">
        <v>7</v>
      </c>
      <c r="G181" s="3"/>
      <c r="H181" s="13" t="s">
        <v>6</v>
      </c>
      <c r="I181" s="13" t="s">
        <v>7</v>
      </c>
      <c r="J181" s="13" t="s">
        <v>8</v>
      </c>
      <c r="K181" s="13" t="s">
        <v>7</v>
      </c>
      <c r="L181" s="4"/>
      <c r="M181" s="89" t="s">
        <v>7</v>
      </c>
      <c r="N181" s="124"/>
      <c r="O181" s="16" t="s">
        <v>7</v>
      </c>
    </row>
    <row r="182" spans="1:15" x14ac:dyDescent="0.25">
      <c r="B182" s="175" t="s">
        <v>209</v>
      </c>
      <c r="C182" s="176" t="s">
        <v>2</v>
      </c>
      <c r="D182" s="176" t="s">
        <v>2</v>
      </c>
      <c r="E182" s="176" t="s">
        <v>2</v>
      </c>
      <c r="F182" s="176" t="s">
        <v>2</v>
      </c>
      <c r="G182" s="3"/>
      <c r="H182" s="20"/>
      <c r="I182" s="20"/>
      <c r="J182" s="20"/>
      <c r="K182" s="20"/>
      <c r="L182" s="4"/>
      <c r="M182" s="98"/>
      <c r="N182" s="4"/>
      <c r="O182" s="66"/>
    </row>
    <row r="183" spans="1:15" x14ac:dyDescent="0.25">
      <c r="A183" s="54" t="s">
        <v>44</v>
      </c>
      <c r="B183" s="177" t="s">
        <v>210</v>
      </c>
      <c r="C183" s="178" t="e">
        <f>-VLOOKUP($A183,#REF!,MATCH($A$4,#REF!,0),0)</f>
        <v>#REF!</v>
      </c>
      <c r="D183" s="178" t="e">
        <f>-VLOOKUP($A183,#REF!,MATCH($A$4,#REF!,0)+1,0)</f>
        <v>#REF!</v>
      </c>
      <c r="E183" s="178" t="e">
        <f>-VLOOKUP($A183,#REF!,MATCH($A$4,#REF!,0)+2,0)</f>
        <v>#REF!</v>
      </c>
      <c r="F183" s="178" t="e">
        <f>-VLOOKUP($A183,#REF!,MATCH($A$4,#REF!,0)+3,0)</f>
        <v>#REF!</v>
      </c>
      <c r="G183" s="3"/>
      <c r="H183" s="78"/>
      <c r="I183" s="78"/>
      <c r="J183" s="78"/>
      <c r="K183" s="78"/>
      <c r="L183" s="4"/>
      <c r="M183" s="21"/>
      <c r="N183" s="4"/>
      <c r="O183" s="22" t="e">
        <f>D183-M183</f>
        <v>#REF!</v>
      </c>
    </row>
    <row r="184" spans="1:15" x14ac:dyDescent="0.25">
      <c r="A184" s="54" t="s">
        <v>45</v>
      </c>
      <c r="B184" s="179" t="s">
        <v>211</v>
      </c>
      <c r="C184" s="178" t="e">
        <f>-VLOOKUP($A184,#REF!,MATCH($A$4,#REF!,0),0)</f>
        <v>#REF!</v>
      </c>
      <c r="D184" s="178" t="e">
        <f>-VLOOKUP($A184,#REF!,MATCH($A$4,#REF!,0)+1,0)</f>
        <v>#REF!</v>
      </c>
      <c r="E184" s="178" t="e">
        <f>-VLOOKUP($A184,#REF!,MATCH($A$4,#REF!,0)+2,0)</f>
        <v>#REF!</v>
      </c>
      <c r="F184" s="178" t="e">
        <f>-VLOOKUP($A184,#REF!,MATCH($A$4,#REF!,0)+3,0)</f>
        <v>#REF!</v>
      </c>
      <c r="G184" s="3"/>
      <c r="H184" s="78"/>
      <c r="I184" s="78"/>
      <c r="J184" s="78"/>
      <c r="K184" s="78"/>
      <c r="L184" s="4"/>
      <c r="M184" s="21"/>
      <c r="N184" s="4"/>
      <c r="O184" s="22" t="e">
        <f t="shared" ref="O184:O231" si="30">D184-M184</f>
        <v>#REF!</v>
      </c>
    </row>
    <row r="185" spans="1:15" x14ac:dyDescent="0.25">
      <c r="A185" s="54" t="s">
        <v>49</v>
      </c>
      <c r="B185" s="179" t="s">
        <v>16</v>
      </c>
      <c r="C185" s="178" t="e">
        <f>-VLOOKUP($A185,#REF!,MATCH($A$4,#REF!,0),0)</f>
        <v>#REF!</v>
      </c>
      <c r="D185" s="178" t="e">
        <f>-VLOOKUP($A185,#REF!,MATCH($A$4,#REF!,0)+1,0)</f>
        <v>#REF!</v>
      </c>
      <c r="E185" s="178" t="e">
        <f>-VLOOKUP($A185,#REF!,MATCH($A$4,#REF!,0)+2,0)</f>
        <v>#REF!</v>
      </c>
      <c r="F185" s="178" t="e">
        <f>-VLOOKUP($A185,#REF!,MATCH($A$4,#REF!,0)+3,0)</f>
        <v>#REF!</v>
      </c>
      <c r="G185" s="3"/>
      <c r="H185" s="78"/>
      <c r="I185" s="78"/>
      <c r="J185" s="78"/>
      <c r="K185" s="78"/>
      <c r="L185" s="4"/>
      <c r="M185" s="21"/>
      <c r="N185" s="4"/>
      <c r="O185" s="22" t="e">
        <f t="shared" si="30"/>
        <v>#REF!</v>
      </c>
    </row>
    <row r="186" spans="1:15" x14ac:dyDescent="0.25">
      <c r="A186" s="54" t="s">
        <v>47</v>
      </c>
      <c r="B186" s="179" t="s">
        <v>14</v>
      </c>
      <c r="C186" s="178" t="e">
        <f>-VLOOKUP($A186,#REF!,MATCH($A$4,#REF!,0),0)</f>
        <v>#REF!</v>
      </c>
      <c r="D186" s="178" t="e">
        <f>-VLOOKUP($A186,#REF!,MATCH($A$4,#REF!,0)+1,0)</f>
        <v>#REF!</v>
      </c>
      <c r="E186" s="178" t="e">
        <f>-VLOOKUP($A186,#REF!,MATCH($A$4,#REF!,0)+2,0)</f>
        <v>#REF!</v>
      </c>
      <c r="F186" s="178" t="e">
        <f>-VLOOKUP($A186,#REF!,MATCH($A$4,#REF!,0)+3,0)</f>
        <v>#REF!</v>
      </c>
      <c r="G186" s="3"/>
      <c r="H186" s="78"/>
      <c r="I186" s="78"/>
      <c r="J186" s="78"/>
      <c r="K186" s="78"/>
      <c r="L186" s="4"/>
      <c r="M186" s="21"/>
      <c r="N186" s="4"/>
      <c r="O186" s="22" t="e">
        <f t="shared" si="30"/>
        <v>#REF!</v>
      </c>
    </row>
    <row r="187" spans="1:15" x14ac:dyDescent="0.25">
      <c r="A187" s="54" t="s">
        <v>48</v>
      </c>
      <c r="B187" s="179" t="s">
        <v>15</v>
      </c>
      <c r="C187" s="178" t="e">
        <f>-VLOOKUP($A187,#REF!,MATCH($A$4,#REF!,0),0)</f>
        <v>#REF!</v>
      </c>
      <c r="D187" s="178" t="e">
        <f>-VLOOKUP($A187,#REF!,MATCH($A$4,#REF!,0)+1,0)</f>
        <v>#REF!</v>
      </c>
      <c r="E187" s="178" t="e">
        <f>-VLOOKUP($A187,#REF!,MATCH($A$4,#REF!,0)+2,0)</f>
        <v>#REF!</v>
      </c>
      <c r="F187" s="178" t="e">
        <f>-VLOOKUP($A187,#REF!,MATCH($A$4,#REF!,0)+3,0)</f>
        <v>#REF!</v>
      </c>
      <c r="G187" s="3"/>
      <c r="H187" s="78"/>
      <c r="I187" s="78"/>
      <c r="J187" s="78"/>
      <c r="K187" s="78"/>
      <c r="L187" s="4"/>
      <c r="M187" s="21"/>
      <c r="N187" s="4"/>
      <c r="O187" s="22" t="e">
        <f t="shared" si="30"/>
        <v>#REF!</v>
      </c>
    </row>
    <row r="188" spans="1:15" x14ac:dyDescent="0.25">
      <c r="A188" s="54" t="s">
        <v>46</v>
      </c>
      <c r="B188" s="177" t="s">
        <v>13</v>
      </c>
      <c r="C188" s="178" t="e">
        <f>-VLOOKUP($A188,#REF!,MATCH($A$4,#REF!,0),0)</f>
        <v>#REF!</v>
      </c>
      <c r="D188" s="178" t="e">
        <f>-VLOOKUP($A188,#REF!,MATCH($A$4,#REF!,0)+1,0)</f>
        <v>#REF!</v>
      </c>
      <c r="E188" s="178" t="e">
        <f>-VLOOKUP($A188,#REF!,MATCH($A$4,#REF!,0)+2,0)</f>
        <v>#REF!</v>
      </c>
      <c r="F188" s="178" t="e">
        <f>-VLOOKUP($A188,#REF!,MATCH($A$4,#REF!,0)+3,0)</f>
        <v>#REF!</v>
      </c>
      <c r="G188" s="3"/>
      <c r="H188" s="78"/>
      <c r="I188" s="78"/>
      <c r="J188" s="78"/>
      <c r="K188" s="78"/>
      <c r="L188" s="4"/>
      <c r="M188" s="21"/>
      <c r="N188" s="4"/>
      <c r="O188" s="22" t="e">
        <f t="shared" si="30"/>
        <v>#REF!</v>
      </c>
    </row>
    <row r="189" spans="1:15" x14ac:dyDescent="0.25">
      <c r="A189" s="54" t="s">
        <v>50</v>
      </c>
      <c r="B189" s="179" t="s">
        <v>17</v>
      </c>
      <c r="C189" s="178" t="e">
        <f>-VLOOKUP($A189,#REF!,MATCH($A$4,#REF!,0),0)</f>
        <v>#REF!</v>
      </c>
      <c r="D189" s="178" t="e">
        <f>-VLOOKUP($A189,#REF!,MATCH($A$4,#REF!,0)+1,0)</f>
        <v>#REF!</v>
      </c>
      <c r="E189" s="178" t="e">
        <f>-VLOOKUP($A189,#REF!,MATCH($A$4,#REF!,0)+2,0)</f>
        <v>#REF!</v>
      </c>
      <c r="F189" s="178" t="e">
        <f>-VLOOKUP($A189,#REF!,MATCH($A$4,#REF!,0)+3,0)</f>
        <v>#REF!</v>
      </c>
      <c r="G189" s="3"/>
      <c r="H189" s="78"/>
      <c r="I189" s="78"/>
      <c r="J189" s="78"/>
      <c r="K189" s="78"/>
      <c r="L189" s="4"/>
      <c r="M189" s="21"/>
      <c r="N189" s="4"/>
      <c r="O189" s="22" t="e">
        <f t="shared" si="30"/>
        <v>#REF!</v>
      </c>
    </row>
    <row r="190" spans="1:15" x14ac:dyDescent="0.25">
      <c r="A190" s="54" t="s">
        <v>51</v>
      </c>
      <c r="B190" s="180" t="s">
        <v>237</v>
      </c>
      <c r="C190" s="181" t="e">
        <f>SUM(C183:C189)</f>
        <v>#REF!</v>
      </c>
      <c r="D190" s="181" t="e">
        <f t="shared" ref="D190:F190" si="31">SUM(D183:D189)</f>
        <v>#REF!</v>
      </c>
      <c r="E190" s="181" t="e">
        <f t="shared" si="31"/>
        <v>#REF!</v>
      </c>
      <c r="F190" s="181" t="e">
        <f t="shared" si="31"/>
        <v>#REF!</v>
      </c>
      <c r="G190" s="3"/>
      <c r="H190" s="135" t="e">
        <f>-VLOOKUP($A190,#REF!,MATCH($A$4,#REF!,0),0)-C190</f>
        <v>#REF!</v>
      </c>
      <c r="I190" s="135" t="e">
        <f>-VLOOKUP($A190,#REF!,MATCH($A$4,#REF!,0)+1,0)-D190</f>
        <v>#REF!</v>
      </c>
      <c r="J190" s="135" t="e">
        <f>-VLOOKUP($A190,#REF!,MATCH($A$4,#REF!,0)+2,0)-E190</f>
        <v>#REF!</v>
      </c>
      <c r="K190" s="135" t="e">
        <f>-VLOOKUP($A190,#REF!,MATCH($A$4,#REF!,0)+3,0)-F190</f>
        <v>#REF!</v>
      </c>
      <c r="L190" s="4"/>
      <c r="M190" s="31"/>
      <c r="N190" s="4"/>
      <c r="O190" s="32" t="e">
        <f t="shared" si="30"/>
        <v>#REF!</v>
      </c>
    </row>
    <row r="191" spans="1:15" ht="10.35" customHeight="1" x14ac:dyDescent="0.25">
      <c r="B191" s="179" t="s">
        <v>268</v>
      </c>
      <c r="C191" s="179" t="s">
        <v>268</v>
      </c>
      <c r="D191" s="179" t="s">
        <v>268</v>
      </c>
      <c r="E191" s="179" t="s">
        <v>268</v>
      </c>
      <c r="F191" s="179" t="s">
        <v>268</v>
      </c>
      <c r="G191" s="3"/>
      <c r="H191" s="68"/>
      <c r="I191" s="68"/>
      <c r="J191" s="68"/>
      <c r="K191" s="68"/>
      <c r="L191" s="4"/>
      <c r="M191" s="21"/>
      <c r="N191" s="4"/>
      <c r="O191" s="22"/>
    </row>
    <row r="192" spans="1:15" x14ac:dyDescent="0.25">
      <c r="B192" s="175" t="s">
        <v>238</v>
      </c>
      <c r="C192" s="178" t="s">
        <v>2</v>
      </c>
      <c r="D192" s="178" t="s">
        <v>2</v>
      </c>
      <c r="E192" s="178" t="s">
        <v>2</v>
      </c>
      <c r="F192" s="178" t="s">
        <v>2</v>
      </c>
      <c r="G192" s="3"/>
      <c r="H192" s="68"/>
      <c r="I192" s="68"/>
      <c r="J192" s="68"/>
      <c r="K192" s="68"/>
      <c r="L192" s="4"/>
      <c r="M192" s="21"/>
      <c r="N192" s="4"/>
      <c r="O192" s="22"/>
    </row>
    <row r="193" spans="1:15" x14ac:dyDescent="0.25">
      <c r="A193" s="54" t="s">
        <v>55</v>
      </c>
      <c r="B193" s="179" t="s">
        <v>239</v>
      </c>
      <c r="C193" s="178" t="e">
        <f>VLOOKUP($A193,#REF!,MATCH($A$4,#REF!,0),0)</f>
        <v>#REF!</v>
      </c>
      <c r="D193" s="178" t="e">
        <f>VLOOKUP($A193,#REF!,MATCH($A$4,#REF!,0)+1,0)</f>
        <v>#REF!</v>
      </c>
      <c r="E193" s="178" t="e">
        <f>VLOOKUP($A193,#REF!,MATCH($A$4,#REF!,0)+2,0)</f>
        <v>#REF!</v>
      </c>
      <c r="F193" s="178" t="e">
        <f>VLOOKUP($A193,#REF!,MATCH($A$4,#REF!,0)+3,0)</f>
        <v>#REF!</v>
      </c>
      <c r="G193" s="3"/>
      <c r="H193" s="68"/>
      <c r="I193" s="68"/>
      <c r="J193" s="68"/>
      <c r="K193" s="68"/>
      <c r="L193" s="4"/>
      <c r="M193" s="21"/>
      <c r="N193" s="4"/>
      <c r="O193" s="22" t="e">
        <f t="shared" si="30"/>
        <v>#REF!</v>
      </c>
    </row>
    <row r="194" spans="1:15" x14ac:dyDescent="0.25">
      <c r="A194" s="54" t="s">
        <v>53</v>
      </c>
      <c r="B194" s="179" t="s">
        <v>23</v>
      </c>
      <c r="C194" s="178" t="e">
        <f>VLOOKUP($A194,#REF!,MATCH($A$4,#REF!,0),0)</f>
        <v>#REF!</v>
      </c>
      <c r="D194" s="178" t="e">
        <f>VLOOKUP($A194,#REF!,MATCH($A$4,#REF!,0)+1,0)</f>
        <v>#REF!</v>
      </c>
      <c r="E194" s="178" t="e">
        <f>VLOOKUP($A194,#REF!,MATCH($A$4,#REF!,0)+2,0)</f>
        <v>#REF!</v>
      </c>
      <c r="F194" s="178" t="e">
        <f>VLOOKUP($A194,#REF!,MATCH($A$4,#REF!,0)+3,0)</f>
        <v>#REF!</v>
      </c>
      <c r="G194" s="3"/>
      <c r="H194" s="68"/>
      <c r="I194" s="68"/>
      <c r="J194" s="68"/>
      <c r="K194" s="68"/>
      <c r="L194" s="4"/>
      <c r="M194" s="21"/>
      <c r="N194" s="4"/>
      <c r="O194" s="22" t="e">
        <f t="shared" si="30"/>
        <v>#REF!</v>
      </c>
    </row>
    <row r="195" spans="1:15" x14ac:dyDescent="0.25">
      <c r="A195" s="54" t="s">
        <v>232</v>
      </c>
      <c r="B195" s="179" t="s">
        <v>213</v>
      </c>
      <c r="C195" s="178" t="e">
        <f>VLOOKUP($A195,#REF!,MATCH($A$4,#REF!,0),0)</f>
        <v>#REF!</v>
      </c>
      <c r="D195" s="178" t="e">
        <f>VLOOKUP($A195,#REF!,MATCH($A$4,#REF!,0)+1,0)</f>
        <v>#REF!</v>
      </c>
      <c r="E195" s="178" t="e">
        <f>VLOOKUP($A195,#REF!,MATCH($A$4,#REF!,0)+2,0)</f>
        <v>#REF!</v>
      </c>
      <c r="F195" s="178" t="e">
        <f>VLOOKUP($A195,#REF!,MATCH($A$4,#REF!,0)+3,0)</f>
        <v>#REF!</v>
      </c>
      <c r="G195" s="3"/>
      <c r="H195" s="68"/>
      <c r="I195" s="68"/>
      <c r="J195" s="68"/>
      <c r="K195" s="68"/>
      <c r="L195" s="4"/>
      <c r="M195" s="21"/>
      <c r="N195" s="4"/>
      <c r="O195" s="22" t="e">
        <f t="shared" si="30"/>
        <v>#REF!</v>
      </c>
    </row>
    <row r="196" spans="1:15" x14ac:dyDescent="0.25">
      <c r="A196" s="54" t="s">
        <v>162</v>
      </c>
      <c r="B196" s="179" t="s">
        <v>22</v>
      </c>
      <c r="C196" s="178" t="e">
        <f>VLOOKUP($A196,#REF!,MATCH($A$4,#REF!,0),0)</f>
        <v>#REF!</v>
      </c>
      <c r="D196" s="178" t="e">
        <f>VLOOKUP($A196,#REF!,MATCH($A$4,#REF!,0)+1,0)</f>
        <v>#REF!</v>
      </c>
      <c r="E196" s="178" t="e">
        <f>VLOOKUP($A196,#REF!,MATCH($A$4,#REF!,0)+2,0)</f>
        <v>#REF!</v>
      </c>
      <c r="F196" s="178" t="e">
        <f>VLOOKUP($A196,#REF!,MATCH($A$4,#REF!,0)+3,0)</f>
        <v>#REF!</v>
      </c>
      <c r="G196" s="3"/>
      <c r="H196" s="68"/>
      <c r="I196" s="68"/>
      <c r="J196" s="68"/>
      <c r="K196" s="68"/>
      <c r="L196" s="4"/>
      <c r="M196" s="21"/>
      <c r="N196" s="4"/>
      <c r="O196" s="22"/>
    </row>
    <row r="197" spans="1:15" x14ac:dyDescent="0.25">
      <c r="A197" s="54" t="s">
        <v>161</v>
      </c>
      <c r="B197" s="179" t="s">
        <v>266</v>
      </c>
      <c r="C197" s="178" t="e">
        <f>VLOOKUP($A197,#REF!,MATCH($A$4,#REF!,0),0)</f>
        <v>#REF!</v>
      </c>
      <c r="D197" s="178" t="e">
        <f>VLOOKUP($A197,#REF!,MATCH($A$4,#REF!,0)+1,0)</f>
        <v>#REF!</v>
      </c>
      <c r="E197" s="178" t="e">
        <f>VLOOKUP($A197,#REF!,MATCH($A$4,#REF!,0)+2,0)</f>
        <v>#REF!</v>
      </c>
      <c r="F197" s="178" t="e">
        <f>VLOOKUP($A197,#REF!,MATCH($A$4,#REF!,0)+3,0)</f>
        <v>#REF!</v>
      </c>
      <c r="G197" s="3"/>
      <c r="H197" s="68"/>
      <c r="I197" s="68"/>
      <c r="J197" s="68"/>
      <c r="K197" s="68"/>
      <c r="L197" s="4"/>
      <c r="M197" s="21"/>
      <c r="N197" s="4"/>
      <c r="O197" s="22"/>
    </row>
    <row r="198" spans="1:15" x14ac:dyDescent="0.25">
      <c r="A198" s="54" t="s">
        <v>56</v>
      </c>
      <c r="B198" s="180" t="s">
        <v>214</v>
      </c>
      <c r="C198" s="181" t="e">
        <f>SUM(C193:C197)</f>
        <v>#REF!</v>
      </c>
      <c r="D198" s="181" t="e">
        <f t="shared" ref="D198:F198" si="32">SUM(D193:D197)</f>
        <v>#REF!</v>
      </c>
      <c r="E198" s="181" t="e">
        <f t="shared" si="32"/>
        <v>#REF!</v>
      </c>
      <c r="F198" s="181" t="e">
        <f t="shared" si="32"/>
        <v>#REF!</v>
      </c>
      <c r="G198" s="3"/>
      <c r="H198" s="135" t="e">
        <f>VLOOKUP($A198,#REF!,MATCH($A$4,#REF!,0),0)-C198</f>
        <v>#REF!</v>
      </c>
      <c r="I198" s="135" t="e">
        <f>VLOOKUP($A198,#REF!,MATCH($A$4,#REF!,0)+1,0)-D198</f>
        <v>#REF!</v>
      </c>
      <c r="J198" s="135" t="e">
        <f>VLOOKUP($A198,#REF!,MATCH($A$4,#REF!,0)+2,0)-E198</f>
        <v>#REF!</v>
      </c>
      <c r="K198" s="135" t="e">
        <f>VLOOKUP($A198,#REF!,MATCH($A$4,#REF!,0)+3,0)-F198</f>
        <v>#REF!</v>
      </c>
      <c r="L198" s="4"/>
      <c r="M198" s="31"/>
      <c r="N198" s="4"/>
      <c r="O198" s="27" t="e">
        <f t="shared" si="30"/>
        <v>#REF!</v>
      </c>
    </row>
    <row r="199" spans="1:15" x14ac:dyDescent="0.25">
      <c r="A199" s="54" t="s">
        <v>57</v>
      </c>
      <c r="B199" s="180" t="s">
        <v>215</v>
      </c>
      <c r="C199" s="181" t="e">
        <f>C190-C198</f>
        <v>#REF!</v>
      </c>
      <c r="D199" s="181" t="e">
        <f t="shared" ref="D199:F199" si="33">D190-D198</f>
        <v>#REF!</v>
      </c>
      <c r="E199" s="181" t="e">
        <f t="shared" si="33"/>
        <v>#REF!</v>
      </c>
      <c r="F199" s="181" t="e">
        <f t="shared" si="33"/>
        <v>#REF!</v>
      </c>
      <c r="G199" s="3"/>
      <c r="H199" s="135" t="e">
        <f>-VLOOKUP($A199,#REF!,MATCH($A$4,#REF!,0),0)-C199</f>
        <v>#REF!</v>
      </c>
      <c r="I199" s="135" t="e">
        <f>-VLOOKUP($A199,#REF!,MATCH($A$4,#REF!,0)+1,0)-D199</f>
        <v>#REF!</v>
      </c>
      <c r="J199" s="135" t="e">
        <f>-VLOOKUP($A199,#REF!,MATCH($A$4,#REF!,0)+2,0)-E199</f>
        <v>#REF!</v>
      </c>
      <c r="K199" s="135" t="e">
        <f>-VLOOKUP($A199,#REF!,MATCH($A$4,#REF!,0)+3,0)-F199</f>
        <v>#REF!</v>
      </c>
      <c r="L199" s="4"/>
      <c r="M199" s="31"/>
      <c r="N199" s="4"/>
      <c r="O199" s="32" t="e">
        <f t="shared" si="30"/>
        <v>#REF!</v>
      </c>
    </row>
    <row r="200" spans="1:15" x14ac:dyDescent="0.25">
      <c r="B200" s="175" t="s">
        <v>28</v>
      </c>
      <c r="C200" s="182" t="s">
        <v>2</v>
      </c>
      <c r="D200" s="182" t="s">
        <v>2</v>
      </c>
      <c r="E200" s="182" t="s">
        <v>2</v>
      </c>
      <c r="F200" s="182" t="s">
        <v>2</v>
      </c>
      <c r="G200" s="3"/>
      <c r="H200" s="96"/>
      <c r="I200" s="96"/>
      <c r="J200" s="96"/>
      <c r="K200" s="96"/>
      <c r="L200" s="4"/>
      <c r="M200" s="42"/>
      <c r="N200" s="40"/>
      <c r="O200" s="22"/>
    </row>
    <row r="201" spans="1:15" x14ac:dyDescent="0.25">
      <c r="A201" s="54" t="s">
        <v>58</v>
      </c>
      <c r="B201" s="179" t="s">
        <v>29</v>
      </c>
      <c r="C201" s="178" t="e">
        <f>-VLOOKUP($A201,#REF!,MATCH($A$4,#REF!,0),0)</f>
        <v>#REF!</v>
      </c>
      <c r="D201" s="178" t="e">
        <f>-VLOOKUP($A201,#REF!,MATCH($A$4,#REF!,0)+1,0)</f>
        <v>#REF!</v>
      </c>
      <c r="E201" s="178" t="e">
        <f>-VLOOKUP($A201,#REF!,MATCH($A$4,#REF!,0)+2,0)</f>
        <v>#REF!</v>
      </c>
      <c r="F201" s="178" t="e">
        <f>-VLOOKUP($A201,#REF!,MATCH($A$4,#REF!,0)+3,0)</f>
        <v>#REF!</v>
      </c>
      <c r="G201" s="3"/>
      <c r="H201" s="96"/>
      <c r="I201" s="96"/>
      <c r="J201" s="96"/>
      <c r="K201" s="96"/>
      <c r="L201" s="4"/>
      <c r="M201" s="30"/>
      <c r="N201" s="40"/>
      <c r="O201" s="22" t="e">
        <f t="shared" si="30"/>
        <v>#REF!</v>
      </c>
    </row>
    <row r="202" spans="1:15" x14ac:dyDescent="0.25">
      <c r="A202" s="54" t="s">
        <v>60</v>
      </c>
      <c r="B202" s="179" t="s">
        <v>216</v>
      </c>
      <c r="C202" s="178" t="e">
        <f>-VLOOKUP($A202,#REF!,MATCH($A$4,#REF!,0),0)</f>
        <v>#REF!</v>
      </c>
      <c r="D202" s="178" t="e">
        <f>-VLOOKUP($A202,#REF!,MATCH($A$4,#REF!,0)+1,0)</f>
        <v>#REF!</v>
      </c>
      <c r="E202" s="178" t="e">
        <f>-VLOOKUP($A202,#REF!,MATCH($A$4,#REF!,0)+2,0)</f>
        <v>#REF!</v>
      </c>
      <c r="F202" s="178" t="e">
        <f>-VLOOKUP($A202,#REF!,MATCH($A$4,#REF!,0)+3,0)</f>
        <v>#REF!</v>
      </c>
      <c r="G202" s="3"/>
      <c r="H202" s="96"/>
      <c r="I202" s="96"/>
      <c r="J202" s="96"/>
      <c r="K202" s="96"/>
      <c r="L202" s="29"/>
      <c r="M202" s="30"/>
      <c r="N202" s="10"/>
      <c r="O202" s="22" t="e">
        <f t="shared" si="30"/>
        <v>#REF!</v>
      </c>
    </row>
    <row r="203" spans="1:15" x14ac:dyDescent="0.25">
      <c r="A203" s="54" t="s">
        <v>61</v>
      </c>
      <c r="B203" s="179" t="s">
        <v>31</v>
      </c>
      <c r="C203" s="178" t="e">
        <f>-VLOOKUP($A203,#REF!,MATCH($A$4,#REF!,0),0)</f>
        <v>#REF!</v>
      </c>
      <c r="D203" s="178" t="e">
        <f>-VLOOKUP($A203,#REF!,MATCH($A$4,#REF!,0)+1,0)</f>
        <v>#REF!</v>
      </c>
      <c r="E203" s="178" t="e">
        <f>-VLOOKUP($A203,#REF!,MATCH($A$4,#REF!,0)+2,0)</f>
        <v>#REF!</v>
      </c>
      <c r="F203" s="178" t="e">
        <f>-VLOOKUP($A203,#REF!,MATCH($A$4,#REF!,0)+3,0)</f>
        <v>#REF!</v>
      </c>
      <c r="G203" s="3"/>
      <c r="H203" s="96"/>
      <c r="I203" s="96"/>
      <c r="J203" s="96"/>
      <c r="K203" s="96"/>
      <c r="L203" s="29"/>
      <c r="M203" s="30"/>
      <c r="N203" s="10"/>
      <c r="O203" s="22" t="e">
        <f t="shared" si="30"/>
        <v>#REF!</v>
      </c>
    </row>
    <row r="204" spans="1:15" x14ac:dyDescent="0.25">
      <c r="A204" s="54" t="s">
        <v>62</v>
      </c>
      <c r="B204" s="180" t="s">
        <v>33</v>
      </c>
      <c r="C204" s="181" t="e">
        <f>SUM(C201:C203)</f>
        <v>#REF!</v>
      </c>
      <c r="D204" s="181" t="e">
        <f t="shared" ref="D204:F204" si="34">SUM(D201:D203)</f>
        <v>#REF!</v>
      </c>
      <c r="E204" s="181" t="e">
        <f t="shared" si="34"/>
        <v>#REF!</v>
      </c>
      <c r="F204" s="181" t="e">
        <f t="shared" si="34"/>
        <v>#REF!</v>
      </c>
      <c r="G204" s="3"/>
      <c r="H204" s="135" t="e">
        <f>-VLOOKUP($A204,#REF!,MATCH($A$4,#REF!,0),0)-C204</f>
        <v>#REF!</v>
      </c>
      <c r="I204" s="135" t="e">
        <f>-VLOOKUP($A204,#REF!,MATCH($A$4,#REF!,0)+1,0)-D204</f>
        <v>#REF!</v>
      </c>
      <c r="J204" s="135" t="e">
        <f>-VLOOKUP($A204,#REF!,MATCH($A$4,#REF!,0)+2,0)-E204</f>
        <v>#REF!</v>
      </c>
      <c r="K204" s="135" t="e">
        <f>-VLOOKUP($A204,#REF!,MATCH($A$4,#REF!,0)+3,0)-F204</f>
        <v>#REF!</v>
      </c>
      <c r="L204" s="4"/>
      <c r="M204" s="31"/>
      <c r="N204" s="40"/>
      <c r="O204" s="32" t="e">
        <f t="shared" si="30"/>
        <v>#REF!</v>
      </c>
    </row>
    <row r="205" spans="1:15" ht="15.75" thickBot="1" x14ac:dyDescent="0.3">
      <c r="A205" s="54" t="s">
        <v>63</v>
      </c>
      <c r="B205" s="183" t="s">
        <v>34</v>
      </c>
      <c r="C205" s="184" t="e">
        <f>C199+C204</f>
        <v>#REF!</v>
      </c>
      <c r="D205" s="184" t="e">
        <f t="shared" ref="D205:F205" si="35">D199+D204</f>
        <v>#REF!</v>
      </c>
      <c r="E205" s="184" t="e">
        <f t="shared" si="35"/>
        <v>#REF!</v>
      </c>
      <c r="F205" s="184" t="e">
        <f t="shared" si="35"/>
        <v>#REF!</v>
      </c>
      <c r="G205" s="3"/>
      <c r="H205" s="136" t="e">
        <f>-VLOOKUP($A205,#REF!,MATCH($A$4,#REF!,0),0)-C205</f>
        <v>#REF!</v>
      </c>
      <c r="I205" s="136" t="e">
        <f>-VLOOKUP($A205,#REF!,MATCH($A$4,#REF!,0)+1,0)-D205</f>
        <v>#REF!</v>
      </c>
      <c r="J205" s="136" t="e">
        <f>-VLOOKUP($A205,#REF!,MATCH($A$4,#REF!,0)+2,0)-E205</f>
        <v>#REF!</v>
      </c>
      <c r="K205" s="136" t="e">
        <f>-VLOOKUP($A205,#REF!,MATCH($A$4,#REF!,0)+3,0)-F205</f>
        <v>#REF!</v>
      </c>
      <c r="L205" s="4"/>
      <c r="M205" s="127"/>
      <c r="N205" s="40"/>
      <c r="O205" s="36" t="e">
        <f t="shared" si="30"/>
        <v>#REF!</v>
      </c>
    </row>
    <row r="206" spans="1:15" ht="9" customHeight="1" x14ac:dyDescent="0.25">
      <c r="B206" s="175" t="s">
        <v>268</v>
      </c>
      <c r="C206" s="175" t="s">
        <v>268</v>
      </c>
      <c r="D206" s="175" t="s">
        <v>268</v>
      </c>
      <c r="E206" s="175" t="s">
        <v>268</v>
      </c>
      <c r="F206" s="175" t="s">
        <v>268</v>
      </c>
      <c r="G206" s="3"/>
      <c r="H206" s="96"/>
      <c r="I206" s="96"/>
      <c r="J206" s="96"/>
      <c r="K206" s="96"/>
      <c r="L206" s="4"/>
      <c r="M206" s="42"/>
      <c r="N206" s="40"/>
      <c r="O206" s="22"/>
    </row>
    <row r="207" spans="1:15" x14ac:dyDescent="0.25">
      <c r="B207" s="185" t="s">
        <v>35</v>
      </c>
      <c r="C207" s="182" t="s">
        <v>2</v>
      </c>
      <c r="D207" s="182" t="s">
        <v>2</v>
      </c>
      <c r="E207" s="182" t="s">
        <v>2</v>
      </c>
      <c r="F207" s="182" t="s">
        <v>2</v>
      </c>
      <c r="G207" s="3"/>
      <c r="H207" s="96"/>
      <c r="I207" s="96"/>
      <c r="J207" s="96"/>
      <c r="K207" s="96"/>
      <c r="L207" s="4"/>
      <c r="M207" s="42"/>
      <c r="N207" s="40"/>
      <c r="O207" s="22"/>
    </row>
    <row r="208" spans="1:15" x14ac:dyDescent="0.25">
      <c r="A208" s="54" t="s">
        <v>65</v>
      </c>
      <c r="B208" s="125" t="s">
        <v>37</v>
      </c>
      <c r="C208" s="178" t="e">
        <f>-VLOOKUP($A208,#REF!,MATCH($A$4,#REF!,0),0)</f>
        <v>#REF!</v>
      </c>
      <c r="D208" s="178" t="e">
        <f>-VLOOKUP($A208,#REF!,MATCH($A$4,#REF!,0)+1,0)</f>
        <v>#REF!</v>
      </c>
      <c r="E208" s="178" t="e">
        <f>-VLOOKUP($A208,#REF!,MATCH($A$4,#REF!,0)+2,0)</f>
        <v>#REF!</v>
      </c>
      <c r="F208" s="178" t="e">
        <f>-VLOOKUP($A208,#REF!,MATCH($A$4,#REF!,0)+3,0)</f>
        <v>#REF!</v>
      </c>
      <c r="G208" s="3"/>
      <c r="H208" s="96"/>
      <c r="I208" s="96"/>
      <c r="J208" s="96"/>
      <c r="K208" s="96"/>
      <c r="L208" s="4"/>
      <c r="M208" s="21"/>
      <c r="N208" s="40"/>
      <c r="O208" s="22" t="e">
        <f t="shared" si="30"/>
        <v>#REF!</v>
      </c>
    </row>
    <row r="209" spans="1:15" ht="25.5" x14ac:dyDescent="0.25">
      <c r="A209" s="54" t="s">
        <v>64</v>
      </c>
      <c r="B209" s="125" t="s">
        <v>217</v>
      </c>
      <c r="C209" s="178" t="e">
        <f>-VLOOKUP($A209,#REF!,MATCH($A$4,#REF!,0),0)</f>
        <v>#REF!</v>
      </c>
      <c r="D209" s="178" t="e">
        <f>-VLOOKUP($A209,#REF!,MATCH($A$4,#REF!,0)+1,0)</f>
        <v>#REF!</v>
      </c>
      <c r="E209" s="178" t="e">
        <f>-VLOOKUP($A209,#REF!,MATCH($A$4,#REF!,0)+2,0)</f>
        <v>#REF!</v>
      </c>
      <c r="F209" s="178" t="e">
        <f>-VLOOKUP($A209,#REF!,MATCH($A$4,#REF!,0)+3,0)</f>
        <v>#REF!</v>
      </c>
      <c r="G209" s="3"/>
      <c r="H209" s="96"/>
      <c r="I209" s="96"/>
      <c r="J209" s="96"/>
      <c r="K209" s="96"/>
      <c r="L209" s="4"/>
      <c r="M209" s="21"/>
      <c r="N209" s="40"/>
      <c r="O209" s="22" t="e">
        <f t="shared" si="30"/>
        <v>#REF!</v>
      </c>
    </row>
    <row r="210" spans="1:15" x14ac:dyDescent="0.25">
      <c r="A210" s="54" t="s">
        <v>66</v>
      </c>
      <c r="B210" s="125" t="s">
        <v>218</v>
      </c>
      <c r="C210" s="178" t="e">
        <f>-VLOOKUP($A210,#REF!,MATCH($A$4,#REF!,0),0)</f>
        <v>#REF!</v>
      </c>
      <c r="D210" s="178" t="e">
        <f>-VLOOKUP($A210,#REF!,MATCH($A$4,#REF!,0)+1,0)</f>
        <v>#REF!</v>
      </c>
      <c r="E210" s="178" t="e">
        <f>-VLOOKUP($A210,#REF!,MATCH($A$4,#REF!,0)+2,0)</f>
        <v>#REF!</v>
      </c>
      <c r="F210" s="178" t="e">
        <f>-VLOOKUP($A210,#REF!,MATCH($A$4,#REF!,0)+3,0)</f>
        <v>#REF!</v>
      </c>
      <c r="G210" s="3"/>
      <c r="H210" s="96"/>
      <c r="I210" s="96"/>
      <c r="J210" s="96"/>
      <c r="K210" s="96"/>
      <c r="L210" s="4"/>
      <c r="M210" s="21"/>
      <c r="N210" s="40"/>
      <c r="O210" s="22" t="e">
        <f t="shared" si="30"/>
        <v>#REF!</v>
      </c>
    </row>
    <row r="211" spans="1:15" x14ac:dyDescent="0.25">
      <c r="A211" s="54" t="s">
        <v>67</v>
      </c>
      <c r="B211" s="125" t="s">
        <v>39</v>
      </c>
      <c r="C211" s="178" t="e">
        <f>-VLOOKUP($A211,#REF!,MATCH($A$4,#REF!,0),0)</f>
        <v>#REF!</v>
      </c>
      <c r="D211" s="178" t="e">
        <f>-VLOOKUP($A211,#REF!,MATCH($A$4,#REF!,0)+1,0)</f>
        <v>#REF!</v>
      </c>
      <c r="E211" s="178" t="e">
        <f>-VLOOKUP($A211,#REF!,MATCH($A$4,#REF!,0)+2,0)</f>
        <v>#REF!</v>
      </c>
      <c r="F211" s="178" t="e">
        <f>-VLOOKUP($A211,#REF!,MATCH($A$4,#REF!,0)+3,0)</f>
        <v>#REF!</v>
      </c>
      <c r="G211" s="3"/>
      <c r="H211" s="129"/>
      <c r="I211" s="96"/>
      <c r="J211" s="96"/>
      <c r="K211" s="96"/>
      <c r="L211" s="4"/>
      <c r="M211" s="21"/>
      <c r="N211" s="40"/>
      <c r="O211" s="22" t="e">
        <f t="shared" si="30"/>
        <v>#REF!</v>
      </c>
    </row>
    <row r="212" spans="1:15" x14ac:dyDescent="0.25">
      <c r="B212" s="186" t="s">
        <v>40</v>
      </c>
      <c r="C212" s="181" t="e">
        <f>SUM(C208:C211)</f>
        <v>#REF!</v>
      </c>
      <c r="D212" s="181" t="e">
        <f t="shared" ref="D212:F212" si="36">SUM(D208:D211)</f>
        <v>#REF!</v>
      </c>
      <c r="E212" s="181" t="e">
        <f t="shared" si="36"/>
        <v>#REF!</v>
      </c>
      <c r="F212" s="181" t="e">
        <f t="shared" si="36"/>
        <v>#REF!</v>
      </c>
      <c r="G212" s="3"/>
      <c r="H212" s="24"/>
      <c r="I212" s="24"/>
      <c r="J212" s="24"/>
      <c r="K212" s="24"/>
      <c r="L212" s="4"/>
      <c r="M212" s="31"/>
      <c r="N212" s="40"/>
      <c r="O212" s="32" t="e">
        <f t="shared" si="30"/>
        <v>#REF!</v>
      </c>
    </row>
    <row r="213" spans="1:15" ht="15.75" thickBot="1" x14ac:dyDescent="0.3">
      <c r="A213" s="54" t="s">
        <v>69</v>
      </c>
      <c r="B213" s="187" t="s">
        <v>41</v>
      </c>
      <c r="C213" s="188" t="e">
        <f>C205+C212</f>
        <v>#REF!</v>
      </c>
      <c r="D213" s="188" t="e">
        <f t="shared" ref="D213:F213" si="37">D205+D212</f>
        <v>#REF!</v>
      </c>
      <c r="E213" s="188" t="e">
        <f t="shared" si="37"/>
        <v>#REF!</v>
      </c>
      <c r="F213" s="188" t="e">
        <f t="shared" si="37"/>
        <v>#REF!</v>
      </c>
      <c r="G213" s="3"/>
      <c r="H213" s="136" t="e">
        <f>-VLOOKUP($A213,#REF!,MATCH($A$4,#REF!,0),0)-C213</f>
        <v>#REF!</v>
      </c>
      <c r="I213" s="136" t="e">
        <f>-VLOOKUP($A213,#REF!,MATCH($A$4,#REF!,0)+1,0)-D213</f>
        <v>#REF!</v>
      </c>
      <c r="J213" s="136" t="e">
        <f>-VLOOKUP($A213,#REF!,MATCH($A$4,#REF!,0)+2,0)-E213</f>
        <v>#REF!</v>
      </c>
      <c r="K213" s="136" t="e">
        <f>-VLOOKUP($A213,#REF!,MATCH($A$4,#REF!,0)+3,0)-F213</f>
        <v>#REF!</v>
      </c>
      <c r="L213" s="4"/>
      <c r="M213" s="127"/>
      <c r="N213" s="40"/>
      <c r="O213" s="36" t="e">
        <f t="shared" si="30"/>
        <v>#REF!</v>
      </c>
    </row>
    <row r="214" spans="1:15" ht="10.35" customHeight="1" x14ac:dyDescent="0.25">
      <c r="B214" s="175" t="s">
        <v>2</v>
      </c>
      <c r="C214" s="175" t="s">
        <v>2</v>
      </c>
      <c r="D214" s="175" t="s">
        <v>2</v>
      </c>
      <c r="E214" s="175" t="s">
        <v>2</v>
      </c>
      <c r="F214" s="175" t="s">
        <v>2</v>
      </c>
      <c r="G214" s="3"/>
      <c r="H214" s="96"/>
      <c r="I214" s="96"/>
      <c r="J214" s="96"/>
      <c r="K214" s="96"/>
      <c r="L214" s="4"/>
      <c r="M214" s="42"/>
      <c r="N214" s="40"/>
      <c r="O214" s="22"/>
    </row>
    <row r="215" spans="1:15" x14ac:dyDescent="0.25">
      <c r="B215" s="175" t="s">
        <v>219</v>
      </c>
      <c r="C215" s="178" t="s">
        <v>2</v>
      </c>
      <c r="D215" s="178" t="s">
        <v>2</v>
      </c>
      <c r="E215" s="178" t="s">
        <v>2</v>
      </c>
      <c r="F215" s="178" t="s">
        <v>2</v>
      </c>
      <c r="G215" s="3"/>
      <c r="H215" s="68"/>
      <c r="I215" s="68"/>
      <c r="J215" s="68"/>
      <c r="K215" s="68"/>
      <c r="L215" s="4"/>
      <c r="M215" s="42"/>
      <c r="N215" s="40"/>
      <c r="O215" s="22"/>
    </row>
    <row r="216" spans="1:15" x14ac:dyDescent="0.25">
      <c r="A216" s="54" t="s">
        <v>101</v>
      </c>
      <c r="B216" s="179" t="s">
        <v>75</v>
      </c>
      <c r="C216" s="178" t="e">
        <f>VLOOKUP($A216,#REF!,MATCH($A$4,#REF!,0),0)</f>
        <v>#REF!</v>
      </c>
      <c r="D216" s="178" t="e">
        <f>VLOOKUP($A216,#REF!,MATCH($A$4,#REF!,0)+1,0)</f>
        <v>#REF!</v>
      </c>
      <c r="E216" s="178" t="e">
        <f>VLOOKUP($A216,#REF!,MATCH($A$4,#REF!,0)+2,0)</f>
        <v>#REF!</v>
      </c>
      <c r="F216" s="178" t="e">
        <f>VLOOKUP($A216,#REF!,MATCH($A$4,#REF!,0)+3,0)</f>
        <v>#REF!</v>
      </c>
      <c r="G216" s="3"/>
      <c r="H216" s="68"/>
      <c r="I216" s="68"/>
      <c r="J216" s="68"/>
      <c r="K216" s="68"/>
      <c r="L216" s="4"/>
      <c r="M216" s="42"/>
      <c r="N216" s="10"/>
      <c r="O216" s="22" t="e">
        <f t="shared" si="30"/>
        <v>#REF!</v>
      </c>
    </row>
    <row r="217" spans="1:15" x14ac:dyDescent="0.25">
      <c r="A217" s="54" t="s">
        <v>102</v>
      </c>
      <c r="B217" s="179" t="s">
        <v>76</v>
      </c>
      <c r="C217" s="178" t="e">
        <f>VLOOKUP($A217,#REF!,MATCH($A$4,#REF!,0),0)</f>
        <v>#REF!</v>
      </c>
      <c r="D217" s="178" t="e">
        <f>VLOOKUP($A217,#REF!,MATCH($A$4,#REF!,0)+1,0)</f>
        <v>#REF!</v>
      </c>
      <c r="E217" s="178" t="e">
        <f>VLOOKUP($A217,#REF!,MATCH($A$4,#REF!,0)+2,0)</f>
        <v>#REF!</v>
      </c>
      <c r="F217" s="178" t="e">
        <f>VLOOKUP($A217,#REF!,MATCH($A$4,#REF!,0)+3,0)</f>
        <v>#REF!</v>
      </c>
      <c r="G217" s="3"/>
      <c r="H217" s="68"/>
      <c r="I217" s="68"/>
      <c r="J217" s="68"/>
      <c r="K217" s="68"/>
      <c r="L217" s="4"/>
      <c r="M217" s="42"/>
      <c r="N217" s="10"/>
      <c r="O217" s="22" t="e">
        <f t="shared" si="30"/>
        <v>#REF!</v>
      </c>
    </row>
    <row r="218" spans="1:15" x14ac:dyDescent="0.25">
      <c r="A218" s="54" t="s">
        <v>103</v>
      </c>
      <c r="B218" s="179" t="s">
        <v>77</v>
      </c>
      <c r="C218" s="178" t="e">
        <f>VLOOKUP($A218,#REF!,MATCH($A$4,#REF!,0),0)</f>
        <v>#REF!</v>
      </c>
      <c r="D218" s="178" t="e">
        <f>VLOOKUP($A218,#REF!,MATCH($A$4,#REF!,0)+1,0)</f>
        <v>#REF!</v>
      </c>
      <c r="E218" s="178" t="e">
        <f>VLOOKUP($A218,#REF!,MATCH($A$4,#REF!,0)+2,0)</f>
        <v>#REF!</v>
      </c>
      <c r="F218" s="178" t="e">
        <f>VLOOKUP($A218,#REF!,MATCH($A$4,#REF!,0)+3,0)</f>
        <v>#REF!</v>
      </c>
      <c r="G218" s="3"/>
      <c r="H218" s="68"/>
      <c r="I218" s="68"/>
      <c r="J218" s="68"/>
      <c r="K218" s="68"/>
      <c r="L218" s="4"/>
      <c r="M218" s="42"/>
      <c r="N218" s="10"/>
      <c r="O218" s="22" t="e">
        <f t="shared" si="30"/>
        <v>#REF!</v>
      </c>
    </row>
    <row r="219" spans="1:15" x14ac:dyDescent="0.25">
      <c r="A219" s="54" t="s">
        <v>115</v>
      </c>
      <c r="B219" s="179" t="s">
        <v>39</v>
      </c>
      <c r="C219" s="178" t="e">
        <f>VLOOKUP($A219,#REF!,MATCH($A$4,#REF!,0),0)</f>
        <v>#REF!</v>
      </c>
      <c r="D219" s="178" t="e">
        <f>VLOOKUP($A219,#REF!,MATCH($A$4,#REF!,0)+1,0)</f>
        <v>#REF!</v>
      </c>
      <c r="E219" s="178" t="e">
        <f>VLOOKUP($A219,#REF!,MATCH($A$4,#REF!,0)+2,0)</f>
        <v>#REF!</v>
      </c>
      <c r="F219" s="178" t="e">
        <f>VLOOKUP($A219,#REF!,MATCH($A$4,#REF!,0)+3,0)</f>
        <v>#REF!</v>
      </c>
      <c r="G219" s="3"/>
      <c r="H219" s="68"/>
      <c r="I219" s="68"/>
      <c r="J219" s="68"/>
      <c r="K219" s="68"/>
      <c r="L219" s="4"/>
      <c r="M219" s="42"/>
      <c r="N219" s="10"/>
      <c r="O219" s="22" t="e">
        <f t="shared" si="30"/>
        <v>#REF!</v>
      </c>
    </row>
    <row r="220" spans="1:15" x14ac:dyDescent="0.25">
      <c r="A220" s="54" t="s">
        <v>111</v>
      </c>
      <c r="B220" s="179" t="s">
        <v>83</v>
      </c>
      <c r="C220" s="178" t="e">
        <f>VLOOKUP($A220,#REF!,MATCH($A$4,#REF!,0),0)</f>
        <v>#REF!</v>
      </c>
      <c r="D220" s="178" t="e">
        <f>VLOOKUP($A220,#REF!,MATCH($A$4,#REF!,0)+1,0)</f>
        <v>#REF!</v>
      </c>
      <c r="E220" s="178" t="e">
        <f>VLOOKUP($A220,#REF!,MATCH($A$4,#REF!,0)+2,0)</f>
        <v>#REF!</v>
      </c>
      <c r="F220" s="178" t="e">
        <f>VLOOKUP($A220,#REF!,MATCH($A$4,#REF!,0)+3,0)</f>
        <v>#REF!</v>
      </c>
      <c r="G220" s="3"/>
      <c r="H220" s="68"/>
      <c r="I220" s="68"/>
      <c r="J220" s="68"/>
      <c r="K220" s="68"/>
      <c r="L220" s="4"/>
      <c r="M220" s="42"/>
      <c r="N220" s="10"/>
      <c r="O220" s="22" t="e">
        <f t="shared" si="30"/>
        <v>#REF!</v>
      </c>
    </row>
    <row r="221" spans="1:15" x14ac:dyDescent="0.25">
      <c r="A221" s="54" t="s">
        <v>114</v>
      </c>
      <c r="B221" s="179" t="s">
        <v>86</v>
      </c>
      <c r="C221" s="178" t="e">
        <f>VLOOKUP($A221,#REF!,MATCH($A$4,#REF!,0),0)</f>
        <v>#REF!</v>
      </c>
      <c r="D221" s="178" t="e">
        <f>VLOOKUP($A221,#REF!,MATCH($A$4,#REF!,0)+1,0)</f>
        <v>#REF!</v>
      </c>
      <c r="E221" s="178" t="e">
        <f>VLOOKUP($A221,#REF!,MATCH($A$4,#REF!,0)+2,0)</f>
        <v>#REF!</v>
      </c>
      <c r="F221" s="178" t="e">
        <f>VLOOKUP($A221,#REF!,MATCH($A$4,#REF!,0)+3,0)</f>
        <v>#REF!</v>
      </c>
      <c r="G221" s="3"/>
      <c r="H221" s="68"/>
      <c r="I221" s="68"/>
      <c r="J221" s="68"/>
      <c r="K221" s="68"/>
      <c r="L221" s="4"/>
      <c r="M221" s="42"/>
      <c r="N221" s="10"/>
      <c r="O221" s="22" t="e">
        <f t="shared" si="30"/>
        <v>#REF!</v>
      </c>
    </row>
    <row r="222" spans="1:15" ht="25.5" x14ac:dyDescent="0.25">
      <c r="A222" s="54" t="s">
        <v>110</v>
      </c>
      <c r="B222" s="125" t="s">
        <v>82</v>
      </c>
      <c r="C222" s="178" t="e">
        <f>VLOOKUP($A222,#REF!,MATCH($A$4,#REF!,0),0)</f>
        <v>#REF!</v>
      </c>
      <c r="D222" s="178" t="e">
        <f>VLOOKUP($A222,#REF!,MATCH($A$4,#REF!,0)+1,0)</f>
        <v>#REF!</v>
      </c>
      <c r="E222" s="178" t="e">
        <f>VLOOKUP($A222,#REF!,MATCH($A$4,#REF!,0)+2,0)</f>
        <v>#REF!</v>
      </c>
      <c r="F222" s="178" t="e">
        <f>VLOOKUP($A222,#REF!,MATCH($A$4,#REF!,0)+3,0)</f>
        <v>#REF!</v>
      </c>
      <c r="G222" s="3"/>
      <c r="H222" s="68"/>
      <c r="I222" s="68"/>
      <c r="J222" s="68"/>
      <c r="K222" s="68"/>
      <c r="L222" s="4"/>
      <c r="M222" s="42"/>
      <c r="N222" s="10"/>
      <c r="O222" s="22" t="e">
        <f t="shared" si="30"/>
        <v>#REF!</v>
      </c>
    </row>
    <row r="223" spans="1:15" x14ac:dyDescent="0.25">
      <c r="A223" s="54" t="s">
        <v>117</v>
      </c>
      <c r="B223" s="180" t="s">
        <v>220</v>
      </c>
      <c r="C223" s="181" t="e">
        <f>SUM(C216:C222)</f>
        <v>#REF!</v>
      </c>
      <c r="D223" s="181" t="e">
        <f t="shared" ref="D223:F223" si="38">SUM(D216:D222)</f>
        <v>#REF!</v>
      </c>
      <c r="E223" s="181" t="e">
        <f t="shared" si="38"/>
        <v>#REF!</v>
      </c>
      <c r="F223" s="181" t="e">
        <f t="shared" si="38"/>
        <v>#REF!</v>
      </c>
      <c r="G223" s="3"/>
      <c r="H223" s="135" t="e">
        <f>VLOOKUP($A223,#REF!,MATCH($A$4,#REF!,0),0)-C223</f>
        <v>#REF!</v>
      </c>
      <c r="I223" s="135" t="e">
        <f>VLOOKUP($A223,#REF!,MATCH($A$4,#REF!,0)+1,0)-D223</f>
        <v>#REF!</v>
      </c>
      <c r="J223" s="135" t="e">
        <f>VLOOKUP($A223,#REF!,MATCH($A$4,#REF!,0)+2,0)-E223</f>
        <v>#REF!</v>
      </c>
      <c r="K223" s="135" t="e">
        <f>VLOOKUP($A223,#REF!,MATCH($A$4,#REF!,0)+3,0)-F223</f>
        <v>#REF!</v>
      </c>
      <c r="L223" s="4"/>
      <c r="M223" s="31"/>
      <c r="N223" s="10"/>
      <c r="O223" s="32" t="e">
        <f t="shared" si="30"/>
        <v>#REF!</v>
      </c>
    </row>
    <row r="224" spans="1:15" ht="13.35" customHeight="1" x14ac:dyDescent="0.25">
      <c r="B224" s="179" t="s">
        <v>2</v>
      </c>
      <c r="C224" s="179" t="s">
        <v>2</v>
      </c>
      <c r="D224" s="179" t="s">
        <v>2</v>
      </c>
      <c r="E224" s="179" t="s">
        <v>2</v>
      </c>
      <c r="F224" s="179" t="s">
        <v>2</v>
      </c>
      <c r="G224" s="3"/>
      <c r="H224" s="68"/>
      <c r="I224" s="68"/>
      <c r="J224" s="68"/>
      <c r="K224" s="68"/>
      <c r="L224" s="4"/>
      <c r="M224" s="42"/>
      <c r="N224" s="10"/>
      <c r="O224" s="22"/>
    </row>
    <row r="225" spans="1:15" x14ac:dyDescent="0.25">
      <c r="B225" s="175" t="s">
        <v>221</v>
      </c>
      <c r="C225" s="178" t="s">
        <v>2</v>
      </c>
      <c r="D225" s="178" t="s">
        <v>2</v>
      </c>
      <c r="E225" s="178" t="s">
        <v>2</v>
      </c>
      <c r="F225" s="178" t="s">
        <v>2</v>
      </c>
      <c r="G225" s="3"/>
      <c r="H225" s="78"/>
      <c r="I225" s="78"/>
      <c r="J225" s="78"/>
      <c r="K225" s="78"/>
      <c r="L225" s="4"/>
      <c r="M225" s="42"/>
      <c r="N225" s="10"/>
      <c r="O225" s="22"/>
    </row>
    <row r="226" spans="1:15" x14ac:dyDescent="0.25">
      <c r="A226" s="54" t="s">
        <v>118</v>
      </c>
      <c r="B226" s="179" t="s">
        <v>90</v>
      </c>
      <c r="C226" s="178" t="e">
        <f>-VLOOKUP($A226,#REF!,MATCH($A$4,#REF!,0),0)</f>
        <v>#REF!</v>
      </c>
      <c r="D226" s="178" t="e">
        <f>-VLOOKUP($A226,#REF!,MATCH($A$4,#REF!,0)+1,0)</f>
        <v>#REF!</v>
      </c>
      <c r="E226" s="178" t="e">
        <f>-VLOOKUP($A226,#REF!,MATCH($A$4,#REF!,0)+2,0)</f>
        <v>#REF!</v>
      </c>
      <c r="F226" s="178" t="e">
        <f>-VLOOKUP($A226,#REF!,MATCH($A$4,#REF!,0)+3,0)</f>
        <v>#REF!</v>
      </c>
      <c r="G226" s="3"/>
      <c r="H226" s="78"/>
      <c r="I226" s="78"/>
      <c r="J226" s="78"/>
      <c r="K226" s="78"/>
      <c r="L226" s="4"/>
      <c r="M226" s="42"/>
      <c r="N226" s="10"/>
      <c r="O226" s="22" t="e">
        <f t="shared" si="30"/>
        <v>#REF!</v>
      </c>
    </row>
    <row r="227" spans="1:15" x14ac:dyDescent="0.25">
      <c r="A227" s="54" t="s">
        <v>119</v>
      </c>
      <c r="B227" s="179" t="s">
        <v>91</v>
      </c>
      <c r="C227" s="178" t="e">
        <f>-VLOOKUP($A227,#REF!,MATCH($A$4,#REF!,0),0)</f>
        <v>#REF!</v>
      </c>
      <c r="D227" s="178" t="e">
        <f>-VLOOKUP($A227,#REF!,MATCH($A$4,#REF!,0)+1,0)</f>
        <v>#REF!</v>
      </c>
      <c r="E227" s="178" t="e">
        <f>-VLOOKUP($A227,#REF!,MATCH($A$4,#REF!,0)+2,0)</f>
        <v>#REF!</v>
      </c>
      <c r="F227" s="178" t="e">
        <f>-VLOOKUP($A227,#REF!,MATCH($A$4,#REF!,0)+3,0)</f>
        <v>#REF!</v>
      </c>
      <c r="G227" s="3"/>
      <c r="H227" s="78"/>
      <c r="I227" s="78"/>
      <c r="J227" s="78"/>
      <c r="K227" s="78"/>
      <c r="L227" s="4"/>
      <c r="M227" s="42"/>
      <c r="N227" s="10"/>
      <c r="O227" s="22" t="e">
        <f t="shared" si="30"/>
        <v>#REF!</v>
      </c>
    </row>
    <row r="228" spans="1:15" x14ac:dyDescent="0.25">
      <c r="A228" s="54" t="s">
        <v>120</v>
      </c>
      <c r="B228" s="179" t="s">
        <v>92</v>
      </c>
      <c r="C228" s="178" t="e">
        <f>-VLOOKUP($A228,#REF!,MATCH($A$4,#REF!,0),0)</f>
        <v>#REF!</v>
      </c>
      <c r="D228" s="178" t="e">
        <f>-VLOOKUP($A228,#REF!,MATCH($A$4,#REF!,0)+1,0)</f>
        <v>#REF!</v>
      </c>
      <c r="E228" s="178" t="e">
        <f>-VLOOKUP($A228,#REF!,MATCH($A$4,#REF!,0)+2,0)</f>
        <v>#REF!</v>
      </c>
      <c r="F228" s="178" t="e">
        <f>-VLOOKUP($A228,#REF!,MATCH($A$4,#REF!,0)+3,0)</f>
        <v>#REF!</v>
      </c>
      <c r="G228" s="3"/>
      <c r="H228" s="78"/>
      <c r="I228" s="78"/>
      <c r="J228" s="78"/>
      <c r="K228" s="78"/>
      <c r="L228" s="4"/>
      <c r="M228" s="42"/>
      <c r="N228" s="10"/>
      <c r="O228" s="22" t="e">
        <f t="shared" si="30"/>
        <v>#REF!</v>
      </c>
    </row>
    <row r="229" spans="1:15" x14ac:dyDescent="0.25">
      <c r="A229" s="54" t="s">
        <v>121</v>
      </c>
      <c r="B229" s="179" t="s">
        <v>39</v>
      </c>
      <c r="C229" s="178" t="e">
        <f>-VLOOKUP($A229,#REF!,MATCH($A$4,#REF!,0),0)</f>
        <v>#REF!</v>
      </c>
      <c r="D229" s="178" t="e">
        <f>-VLOOKUP($A229,#REF!,MATCH($A$4,#REF!,0)+1,0)</f>
        <v>#REF!</v>
      </c>
      <c r="E229" s="178" t="e">
        <f>-VLOOKUP($A229,#REF!,MATCH($A$4,#REF!,0)+2,0)</f>
        <v>#REF!</v>
      </c>
      <c r="F229" s="178" t="e">
        <f>-VLOOKUP($A229,#REF!,MATCH($A$4,#REF!,0)+3,0)</f>
        <v>#REF!</v>
      </c>
      <c r="G229" s="3"/>
      <c r="H229" s="78"/>
      <c r="I229" s="78"/>
      <c r="J229" s="78"/>
      <c r="K229" s="78"/>
      <c r="L229" s="4"/>
      <c r="M229" s="42"/>
      <c r="N229" s="10"/>
      <c r="O229" s="22" t="e">
        <f t="shared" si="30"/>
        <v>#REF!</v>
      </c>
    </row>
    <row r="230" spans="1:15" x14ac:dyDescent="0.25">
      <c r="A230" s="54" t="s">
        <v>122</v>
      </c>
      <c r="B230" s="180" t="s">
        <v>222</v>
      </c>
      <c r="C230" s="181" t="e">
        <f>SUM(C226:C229)</f>
        <v>#REF!</v>
      </c>
      <c r="D230" s="181" t="e">
        <f t="shared" ref="D230:F230" si="39">SUM(D226:D229)</f>
        <v>#REF!</v>
      </c>
      <c r="E230" s="181" t="e">
        <f t="shared" si="39"/>
        <v>#REF!</v>
      </c>
      <c r="F230" s="181" t="e">
        <f t="shared" si="39"/>
        <v>#REF!</v>
      </c>
      <c r="G230" s="3"/>
      <c r="H230" s="135" t="e">
        <f>-VLOOKUP($A230,#REF!,MATCH($A$4,#REF!,0),0)-C230</f>
        <v>#REF!</v>
      </c>
      <c r="I230" s="135" t="e">
        <f>-VLOOKUP($A230,#REF!,MATCH($A$4,#REF!,0)+1,0)-D230</f>
        <v>#REF!</v>
      </c>
      <c r="J230" s="135" t="e">
        <f>-VLOOKUP($A230,#REF!,MATCH($A$4,#REF!,0)+2,0)-E230</f>
        <v>#REF!</v>
      </c>
      <c r="K230" s="135" t="e">
        <f>-VLOOKUP($A230,#REF!,MATCH($A$4,#REF!,0)+3,0)-F230</f>
        <v>#REF!</v>
      </c>
      <c r="L230" s="4"/>
      <c r="M230" s="31"/>
      <c r="N230" s="10"/>
      <c r="O230" s="27" t="e">
        <f t="shared" si="30"/>
        <v>#REF!</v>
      </c>
    </row>
    <row r="231" spans="1:15" ht="15.75" thickBot="1" x14ac:dyDescent="0.3">
      <c r="A231" s="54" t="s">
        <v>123</v>
      </c>
      <c r="B231" s="187" t="s">
        <v>94</v>
      </c>
      <c r="C231" s="184" t="e">
        <f>C223-C230</f>
        <v>#REF!</v>
      </c>
      <c r="D231" s="184" t="e">
        <f t="shared" ref="D231:F231" si="40">D223-D230</f>
        <v>#REF!</v>
      </c>
      <c r="E231" s="184" t="e">
        <f t="shared" si="40"/>
        <v>#REF!</v>
      </c>
      <c r="F231" s="184" t="e">
        <f t="shared" si="40"/>
        <v>#REF!</v>
      </c>
      <c r="G231" s="3"/>
      <c r="H231" s="136" t="e">
        <f>VLOOKUP($A231,#REF!,MATCH($A$4,#REF!,0),0)-C231</f>
        <v>#REF!</v>
      </c>
      <c r="I231" s="136" t="e">
        <f>VLOOKUP($A231,#REF!,MATCH($A$4,#REF!,0)+1,0)-D231</f>
        <v>#REF!</v>
      </c>
      <c r="J231" s="136" t="e">
        <f>VLOOKUP($A231,#REF!,MATCH($A$4,#REF!,0)+2,0)-E231</f>
        <v>#REF!</v>
      </c>
      <c r="K231" s="136" t="e">
        <f>VLOOKUP($A231,#REF!,MATCH($A$4,#REF!,0)+3,0)-F231</f>
        <v>#REF!</v>
      </c>
      <c r="L231" s="4"/>
      <c r="M231" s="127"/>
      <c r="N231" s="10"/>
      <c r="O231" s="36" t="e">
        <f t="shared" si="30"/>
        <v>#REF!</v>
      </c>
    </row>
    <row r="232" spans="1:15" x14ac:dyDescent="0.25">
      <c r="B232" s="3"/>
      <c r="C232" s="3"/>
      <c r="D232" s="3"/>
      <c r="E232" s="3"/>
      <c r="F232" s="3"/>
      <c r="G232" s="3"/>
    </row>
    <row r="233" spans="1:15" x14ac:dyDescent="0.25">
      <c r="B233" s="3"/>
      <c r="C233" s="3"/>
      <c r="D233" s="3"/>
      <c r="E233" s="3"/>
      <c r="F233" s="3"/>
      <c r="G233" s="3"/>
    </row>
    <row r="234" spans="1:15" x14ac:dyDescent="0.25">
      <c r="B234" s="3"/>
      <c r="C234" s="3"/>
      <c r="D234" s="3"/>
      <c r="E234" s="3"/>
      <c r="F234" s="3"/>
      <c r="G234" s="3"/>
    </row>
    <row r="235" spans="1:15" x14ac:dyDescent="0.25">
      <c r="B235" s="546" t="s">
        <v>42</v>
      </c>
      <c r="C235" s="546"/>
      <c r="D235" s="546"/>
      <c r="E235" s="546"/>
      <c r="F235" s="546"/>
      <c r="G235" s="3"/>
    </row>
    <row r="236" spans="1:15" x14ac:dyDescent="0.25">
      <c r="B236" s="9" t="s">
        <v>43</v>
      </c>
      <c r="C236" s="9"/>
      <c r="D236" s="9"/>
      <c r="E236" s="9"/>
      <c r="F236" s="9"/>
      <c r="G236" s="3"/>
    </row>
    <row r="237" spans="1:15" x14ac:dyDescent="0.25">
      <c r="B237" s="140"/>
      <c r="C237" s="140"/>
      <c r="D237" s="140"/>
      <c r="E237" s="140"/>
      <c r="F237" s="140"/>
      <c r="G237" s="3"/>
    </row>
    <row r="238" spans="1:15" x14ac:dyDescent="0.25">
      <c r="B238" s="3"/>
      <c r="C238" s="3"/>
      <c r="D238" s="3"/>
      <c r="E238" s="3"/>
      <c r="F238" s="3"/>
      <c r="G238" s="3"/>
    </row>
    <row r="239" spans="1:15" x14ac:dyDescent="0.25">
      <c r="B239" s="3"/>
      <c r="C239" s="3"/>
      <c r="D239" s="3"/>
      <c r="E239" s="3"/>
      <c r="F239" s="3"/>
      <c r="G239" s="3"/>
    </row>
  </sheetData>
  <customSheetViews>
    <customSheetView guid="{F6B49FAF-203A-426E-B1C9-32AE11D2EFF1}" scale="55" showGridLines="0" fitToPage="1" state="hidden" topLeftCell="A160">
      <selection activeCell="A118" sqref="A118:XFD118"/>
      <pageMargins left="0.7" right="0.7" top="0.75" bottom="0.75" header="0.3" footer="0.3"/>
      <pageSetup scale="19" orientation="portrait" horizontalDpi="200" verticalDpi="200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 scale="55" showGridLines="0" fitToPage="1" state="hidden" topLeftCell="A160">
      <selection activeCell="A118" sqref="A118:XFD118"/>
      <pageMargins left="0.7" right="0.7" top="0.75" bottom="0.75" header="0.3" footer="0.3"/>
      <pageSetup scale="19" orientation="portrait" horizontalDpi="200" verticalDpi="200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1E22793F-7D54-4538-BCC1-F3E3EFE1C9A8}" scale="55" showGridLines="0" fitToPage="1" state="hidden" topLeftCell="A160">
      <selection activeCell="A118" sqref="A118:XFD118"/>
      <pageMargins left="0.7" right="0.7" top="0.75" bottom="0.75" header="0.3" footer="0.3"/>
      <pageSetup scale="19" orientation="portrait" horizontalDpi="200" verticalDpi="200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12">
    <mergeCell ref="B235:F235"/>
    <mergeCell ref="B5:F5"/>
    <mergeCell ref="H5:K6"/>
    <mergeCell ref="B6:F6"/>
    <mergeCell ref="B45:F45"/>
    <mergeCell ref="B53:F53"/>
    <mergeCell ref="B54:F54"/>
    <mergeCell ref="B91:F91"/>
    <mergeCell ref="B144:F144"/>
    <mergeCell ref="B155:G155"/>
    <mergeCell ref="B178:F178"/>
    <mergeCell ref="B179:F179"/>
  </mergeCells>
  <phoneticPr fontId="31" type="noConversion"/>
  <dataValidations count="1">
    <dataValidation type="list" allowBlank="1" showInputMessage="1" showErrorMessage="1" sqref="A2" xr:uid="{00000000-0002-0000-0A00-000000000000}">
      <formula1>#REF!</formula1>
    </dataValidation>
  </dataValidations>
  <pageMargins left="0.7" right="0.7" top="0.75" bottom="0.75" header="0.3" footer="0.3"/>
  <pageSetup scale="19" orientation="portrait" horizontalDpi="200" verticalDpi="200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published="0" codeName="Sheet15">
    <tabColor rgb="FFFF0000"/>
    <pageSetUpPr fitToPage="1"/>
  </sheetPr>
  <dimension ref="A1:AC239"/>
  <sheetViews>
    <sheetView showGridLines="0" topLeftCell="B175" zoomScale="86" zoomScaleNormal="86" zoomScaleSheetLayoutView="25" zoomScalePageLayoutView="70" workbookViewId="0">
      <selection activeCell="B157" sqref="B157"/>
    </sheetView>
  </sheetViews>
  <sheetFormatPr defaultColWidth="8.85546875" defaultRowHeight="15" outlineLevelRow="2" outlineLevelCol="1" x14ac:dyDescent="0.25"/>
  <cols>
    <col min="1" max="1" width="88.42578125" style="54" customWidth="1" outlineLevel="1"/>
    <col min="2" max="2" width="60.42578125" bestFit="1" customWidth="1"/>
    <col min="3" max="3" width="18.42578125" bestFit="1" customWidth="1"/>
    <col min="4" max="4" width="12.7109375" customWidth="1"/>
    <col min="5" max="5" width="20.5703125" bestFit="1" customWidth="1"/>
    <col min="6" max="6" width="11.42578125" bestFit="1" customWidth="1"/>
    <col min="7" max="7" width="10.140625" customWidth="1"/>
    <col min="8" max="8" width="9.140625" customWidth="1"/>
    <col min="9" max="9" width="9" customWidth="1"/>
    <col min="10" max="10" width="10.28515625" customWidth="1"/>
    <col min="11" max="11" width="10.7109375" customWidth="1"/>
    <col min="12" max="12" width="8.85546875" customWidth="1"/>
    <col min="13" max="13" width="11.7109375" customWidth="1"/>
    <col min="14" max="14" width="8.42578125" customWidth="1"/>
    <col min="15" max="15" width="16.28515625" customWidth="1"/>
    <col min="16" max="18" width="8.85546875" customWidth="1"/>
    <col min="22" max="22" width="18.7109375" bestFit="1" customWidth="1"/>
  </cols>
  <sheetData>
    <row r="1" spans="1:25" x14ac:dyDescent="0.25">
      <c r="A1" s="150" t="s">
        <v>255</v>
      </c>
      <c r="B1" s="3"/>
      <c r="C1" s="3"/>
      <c r="D1" s="3"/>
      <c r="E1" s="3"/>
      <c r="F1" s="3"/>
      <c r="G1" s="3"/>
    </row>
    <row r="2" spans="1:25" x14ac:dyDescent="0.25">
      <c r="A2" s="147" t="s">
        <v>188</v>
      </c>
      <c r="B2" s="1" t="s">
        <v>247</v>
      </c>
      <c r="C2" s="2"/>
      <c r="D2" s="2"/>
      <c r="E2" s="2"/>
      <c r="F2" s="2"/>
      <c r="G2" s="3"/>
      <c r="H2" s="4"/>
      <c r="I2" s="4"/>
      <c r="J2" s="4"/>
      <c r="K2" s="4"/>
      <c r="L2" s="5"/>
      <c r="M2" s="5"/>
      <c r="N2" s="6"/>
      <c r="O2" s="5"/>
    </row>
    <row r="3" spans="1:25" x14ac:dyDescent="0.25">
      <c r="A3" s="150" t="s">
        <v>253</v>
      </c>
      <c r="B3" s="1"/>
      <c r="C3" s="2"/>
      <c r="D3" s="2"/>
      <c r="E3" s="2"/>
      <c r="F3" s="2"/>
      <c r="G3" s="3"/>
      <c r="H3" s="4"/>
      <c r="I3" s="4"/>
      <c r="J3" s="4"/>
      <c r="K3" s="4"/>
      <c r="L3" s="5"/>
      <c r="M3" s="5"/>
      <c r="N3" s="6"/>
      <c r="O3" s="5"/>
    </row>
    <row r="4" spans="1:25" x14ac:dyDescent="0.25">
      <c r="A4" s="160" t="s">
        <v>235</v>
      </c>
      <c r="B4" s="2"/>
      <c r="C4" s="2"/>
      <c r="D4" s="2"/>
      <c r="E4" s="2"/>
      <c r="F4" s="2"/>
      <c r="G4" s="3"/>
      <c r="H4" s="4"/>
      <c r="I4" s="4"/>
      <c r="J4" s="4"/>
      <c r="K4" s="4"/>
      <c r="L4" s="4"/>
      <c r="M4" s="7" t="s">
        <v>104</v>
      </c>
      <c r="N4" s="8"/>
      <c r="O4" s="4"/>
    </row>
    <row r="5" spans="1:25" ht="14.45" customHeight="1" x14ac:dyDescent="0.25">
      <c r="B5" s="542" t="s">
        <v>105</v>
      </c>
      <c r="C5" s="542"/>
      <c r="D5" s="542"/>
      <c r="E5" s="542"/>
      <c r="F5" s="542"/>
      <c r="G5" s="3"/>
      <c r="H5" s="543" t="s">
        <v>106</v>
      </c>
      <c r="I5" s="543"/>
      <c r="J5" s="543"/>
      <c r="K5" s="543"/>
      <c r="L5" s="4"/>
      <c r="M5" s="7" t="s">
        <v>333</v>
      </c>
      <c r="N5" s="8"/>
      <c r="O5" s="9" t="s">
        <v>107</v>
      </c>
    </row>
    <row r="6" spans="1:25" ht="15" customHeight="1" x14ac:dyDescent="0.25">
      <c r="B6" s="545" t="s">
        <v>0</v>
      </c>
      <c r="C6" s="545"/>
      <c r="D6" s="545"/>
      <c r="E6" s="545"/>
      <c r="F6" s="545"/>
      <c r="G6" s="3"/>
      <c r="H6" s="544"/>
      <c r="I6" s="544"/>
      <c r="J6" s="544"/>
      <c r="K6" s="544"/>
      <c r="L6" s="4"/>
      <c r="M6" s="7"/>
      <c r="N6" s="10"/>
      <c r="O6" s="9" t="s">
        <v>1</v>
      </c>
      <c r="Q6" s="555" t="s">
        <v>312</v>
      </c>
      <c r="R6" s="556"/>
      <c r="S6" s="556"/>
      <c r="T6" s="557"/>
      <c r="V6" s="533" t="s">
        <v>313</v>
      </c>
      <c r="W6" s="534"/>
      <c r="X6" s="534"/>
      <c r="Y6" s="535"/>
    </row>
    <row r="7" spans="1:25" x14ac:dyDescent="0.25">
      <c r="B7" s="189" t="s">
        <v>2</v>
      </c>
      <c r="C7" s="386" t="s">
        <v>323</v>
      </c>
      <c r="D7" s="386" t="s">
        <v>329</v>
      </c>
      <c r="E7" s="386" t="s">
        <v>329</v>
      </c>
      <c r="F7" s="386" t="s">
        <v>332</v>
      </c>
      <c r="G7" s="3"/>
      <c r="H7" s="59" t="s">
        <v>323</v>
      </c>
      <c r="I7" s="59" t="s">
        <v>329</v>
      </c>
      <c r="J7" s="59" t="s">
        <v>329</v>
      </c>
      <c r="K7" s="59" t="s">
        <v>332</v>
      </c>
      <c r="L7" s="4"/>
      <c r="M7" s="86" t="s">
        <v>329</v>
      </c>
      <c r="N7" s="12"/>
      <c r="O7" s="88" t="s">
        <v>334</v>
      </c>
      <c r="Q7" s="395" t="s">
        <v>323</v>
      </c>
      <c r="R7" s="395" t="s">
        <v>329</v>
      </c>
      <c r="S7" s="395" t="s">
        <v>329</v>
      </c>
      <c r="T7" s="398" t="s">
        <v>332</v>
      </c>
      <c r="V7" s="416" t="s">
        <v>323</v>
      </c>
      <c r="W7" s="412" t="s">
        <v>329</v>
      </c>
      <c r="X7" s="412" t="s">
        <v>329</v>
      </c>
      <c r="Y7" s="417" t="s">
        <v>332</v>
      </c>
    </row>
    <row r="8" spans="1:25" x14ac:dyDescent="0.25">
      <c r="B8" s="173" t="s">
        <v>2</v>
      </c>
      <c r="C8" s="387" t="s">
        <v>295</v>
      </c>
      <c r="D8" s="387" t="s">
        <v>296</v>
      </c>
      <c r="E8" s="387" t="s">
        <v>297</v>
      </c>
      <c r="F8" s="387" t="s">
        <v>296</v>
      </c>
      <c r="G8" s="3"/>
      <c r="H8" s="146" t="s">
        <v>6</v>
      </c>
      <c r="I8" s="146" t="s">
        <v>7</v>
      </c>
      <c r="J8" s="146" t="s">
        <v>8</v>
      </c>
      <c r="K8" s="146" t="s">
        <v>7</v>
      </c>
      <c r="L8" s="4"/>
      <c r="M8" s="89" t="s">
        <v>7</v>
      </c>
      <c r="N8" s="15"/>
      <c r="O8" s="90" t="s">
        <v>7</v>
      </c>
      <c r="Q8" s="396" t="s">
        <v>295</v>
      </c>
      <c r="R8" s="396" t="s">
        <v>296</v>
      </c>
      <c r="S8" s="396" t="s">
        <v>297</v>
      </c>
      <c r="T8" s="400" t="s">
        <v>296</v>
      </c>
      <c r="V8" s="418" t="s">
        <v>295</v>
      </c>
      <c r="W8" s="413" t="s">
        <v>296</v>
      </c>
      <c r="X8" s="413" t="s">
        <v>297</v>
      </c>
      <c r="Y8" s="419" t="s">
        <v>296</v>
      </c>
    </row>
    <row r="9" spans="1:25" ht="15" customHeight="1" x14ac:dyDescent="0.25">
      <c r="B9" s="314" t="s">
        <v>9</v>
      </c>
      <c r="C9" s="198" t="s">
        <v>2</v>
      </c>
      <c r="D9" s="198" t="s">
        <v>2</v>
      </c>
      <c r="E9" s="198" t="s">
        <v>2</v>
      </c>
      <c r="F9" s="198" t="s">
        <v>2</v>
      </c>
      <c r="G9" s="3"/>
      <c r="H9" s="17"/>
      <c r="I9" s="17"/>
      <c r="J9" s="17"/>
      <c r="K9" s="17"/>
      <c r="L9" s="4"/>
      <c r="M9" s="18"/>
      <c r="N9" s="15"/>
      <c r="O9" s="19"/>
      <c r="Q9" s="526" t="s">
        <v>299</v>
      </c>
      <c r="R9" s="527"/>
      <c r="S9" s="527"/>
      <c r="T9" s="528"/>
      <c r="V9" s="536" t="s">
        <v>299</v>
      </c>
      <c r="W9" s="537"/>
      <c r="X9" s="537"/>
      <c r="Y9" s="538"/>
    </row>
    <row r="10" spans="1:25" ht="17.100000000000001" customHeight="1" x14ac:dyDescent="0.25">
      <c r="B10" s="314" t="s">
        <v>10</v>
      </c>
      <c r="C10" s="198" t="s">
        <v>2</v>
      </c>
      <c r="D10" s="198" t="s">
        <v>2</v>
      </c>
      <c r="E10" s="198" t="s">
        <v>2</v>
      </c>
      <c r="F10" s="198" t="s">
        <v>2</v>
      </c>
      <c r="G10" s="3"/>
      <c r="H10" s="17"/>
      <c r="I10" s="17"/>
      <c r="J10" s="17"/>
      <c r="K10" s="17"/>
      <c r="L10" s="4"/>
      <c r="M10" s="18"/>
      <c r="N10" s="15"/>
      <c r="O10" s="19"/>
      <c r="Q10" s="529"/>
      <c r="R10" s="530"/>
      <c r="S10" s="530"/>
      <c r="T10" s="531"/>
      <c r="V10" s="539"/>
      <c r="W10" s="540"/>
      <c r="X10" s="540"/>
      <c r="Y10" s="541"/>
    </row>
    <row r="11" spans="1:25" x14ac:dyDescent="0.25">
      <c r="A11" s="54" t="s">
        <v>44</v>
      </c>
      <c r="B11" s="295" t="s">
        <v>11</v>
      </c>
      <c r="C11" s="374" t="e">
        <f>-VLOOKUP($A11,#REF!,MATCH($A$2,#REF!,0),0)</f>
        <v>#REF!</v>
      </c>
      <c r="D11" s="374" t="e">
        <f>-VLOOKUP($A11,#REF!,MATCH($A$2,#REF!,0)+1,0)</f>
        <v>#REF!</v>
      </c>
      <c r="E11" s="374">
        <f>-VLOOKUP($A11,'S_CONT_OS (MYFR)-dont use'!$1:$1048576,MATCH($A$2,'S_CONT_OS (MYFR)-dont use'!$7:$7,0),0)</f>
        <v>1997.4319434700001</v>
      </c>
      <c r="F11" s="374" t="e">
        <f>-VLOOKUP($A11,#REF!,MATCH($A$2,#REF!,0)+1,0)</f>
        <v>#REF!</v>
      </c>
      <c r="G11" s="3"/>
      <c r="H11" s="20"/>
      <c r="I11" s="20"/>
      <c r="J11" s="20"/>
      <c r="K11" s="20"/>
      <c r="L11" s="4"/>
      <c r="M11" s="218"/>
      <c r="N11" s="219"/>
      <c r="O11" s="231" t="e">
        <f>D11-M11</f>
        <v>#REF!</v>
      </c>
      <c r="Q11" s="397"/>
      <c r="R11" s="397"/>
      <c r="S11" s="397"/>
      <c r="T11" s="397"/>
      <c r="V11" s="414"/>
      <c r="W11" s="414"/>
      <c r="X11" s="414"/>
      <c r="Y11" s="414"/>
    </row>
    <row r="12" spans="1:25" x14ac:dyDescent="0.25">
      <c r="A12" s="54" t="s">
        <v>45</v>
      </c>
      <c r="B12" s="295" t="s">
        <v>12</v>
      </c>
      <c r="C12" s="374" t="e">
        <f>-VLOOKUP($A12,#REF!,MATCH($A$2,#REF!,0),0)</f>
        <v>#REF!</v>
      </c>
      <c r="D12" s="374" t="e">
        <f>-VLOOKUP($A12,#REF!,MATCH($A$2,#REF!,0)+1,0)</f>
        <v>#REF!</v>
      </c>
      <c r="E12" s="374">
        <f>-VLOOKUP($A12,'S_CONT_OS (MYFR)-dont use'!$1:$1048576,MATCH($A$2,'S_CONT_OS (MYFR)-dont use'!$7:$7,0),0)</f>
        <v>31.967500019999999</v>
      </c>
      <c r="F12" s="374" t="e">
        <f>-VLOOKUP($A12,#REF!,MATCH($A$2,#REF!,0)+1,0)</f>
        <v>#REF!</v>
      </c>
      <c r="G12" s="3"/>
      <c r="H12" s="20"/>
      <c r="I12" s="20"/>
      <c r="J12" s="20"/>
      <c r="K12" s="20"/>
      <c r="L12" s="4"/>
      <c r="M12" s="218"/>
      <c r="N12" s="219"/>
      <c r="O12" s="231" t="e">
        <f t="shared" ref="O12:O15" si="0">D12-M12</f>
        <v>#REF!</v>
      </c>
      <c r="Q12" s="397"/>
      <c r="R12" s="397"/>
      <c r="S12" s="397"/>
      <c r="T12" s="397"/>
      <c r="V12" s="414"/>
      <c r="W12" s="414"/>
      <c r="X12" s="414"/>
      <c r="Y12" s="414"/>
    </row>
    <row r="13" spans="1:25" x14ac:dyDescent="0.25">
      <c r="A13" s="54" t="s">
        <v>46</v>
      </c>
      <c r="B13" s="295" t="s">
        <v>13</v>
      </c>
      <c r="C13" s="374" t="e">
        <f>-VLOOKUP($A13,#REF!,MATCH($A$2,#REF!,0),0)</f>
        <v>#REF!</v>
      </c>
      <c r="D13" s="374" t="e">
        <f>-VLOOKUP($A13,#REF!,MATCH($A$2,#REF!,0)+1,0)</f>
        <v>#REF!</v>
      </c>
      <c r="E13" s="374">
        <f>-VLOOKUP($A13,'S_CONT_OS (MYFR)-dont use'!$1:$1048576,MATCH($A$2,'S_CONT_OS (MYFR)-dont use'!$7:$7,0),0)</f>
        <v>6.3253199999999996E-2</v>
      </c>
      <c r="F13" s="374" t="e">
        <f>-VLOOKUP($A13,#REF!,MATCH($A$2,#REF!,0)+1,0)</f>
        <v>#REF!</v>
      </c>
      <c r="G13" s="3"/>
      <c r="H13" s="20"/>
      <c r="I13" s="20"/>
      <c r="J13" s="20"/>
      <c r="K13" s="20"/>
      <c r="L13" s="4"/>
      <c r="M13" s="218"/>
      <c r="N13" s="219"/>
      <c r="O13" s="231" t="e">
        <f t="shared" si="0"/>
        <v>#REF!</v>
      </c>
      <c r="Q13" s="397"/>
      <c r="R13" s="397"/>
      <c r="S13" s="397"/>
      <c r="T13" s="397"/>
      <c r="V13" s="414"/>
      <c r="W13" s="414"/>
      <c r="X13" s="414"/>
      <c r="Y13" s="414"/>
    </row>
    <row r="14" spans="1:25" x14ac:dyDescent="0.25">
      <c r="A14" s="54" t="s">
        <v>47</v>
      </c>
      <c r="B14" s="295" t="s">
        <v>14</v>
      </c>
      <c r="C14" s="374" t="e">
        <f>-VLOOKUP($A14,#REF!,MATCH($A$2,#REF!,0),0)</f>
        <v>#REF!</v>
      </c>
      <c r="D14" s="374" t="e">
        <f>-VLOOKUP($A14,#REF!,MATCH($A$2,#REF!,0)+1,0)</f>
        <v>#REF!</v>
      </c>
      <c r="E14" s="374">
        <f>-VLOOKUP($A14,'S_CONT_OS (MYFR)-dont use'!$1:$1048576,MATCH($A$2,'S_CONT_OS (MYFR)-dont use'!$7:$7,0),0)</f>
        <v>10.638896839999999</v>
      </c>
      <c r="F14" s="374" t="e">
        <f>-VLOOKUP($A14,#REF!,MATCH($A$2,#REF!,0)+1,0)</f>
        <v>#REF!</v>
      </c>
      <c r="G14" s="3"/>
      <c r="H14" s="20"/>
      <c r="I14" s="20"/>
      <c r="J14" s="20"/>
      <c r="K14" s="20"/>
      <c r="L14" s="4"/>
      <c r="M14" s="218"/>
      <c r="N14" s="219"/>
      <c r="O14" s="231" t="e">
        <f t="shared" si="0"/>
        <v>#REF!</v>
      </c>
      <c r="Q14" s="397"/>
      <c r="R14" s="397"/>
      <c r="S14" s="397"/>
      <c r="T14" s="397"/>
      <c r="V14" s="414"/>
      <c r="W14" s="414"/>
      <c r="X14" s="414"/>
      <c r="Y14" s="414"/>
    </row>
    <row r="15" spans="1:25" x14ac:dyDescent="0.25">
      <c r="A15" s="54" t="s">
        <v>48</v>
      </c>
      <c r="B15" s="295" t="s">
        <v>15</v>
      </c>
      <c r="C15" s="374" t="e">
        <f>-VLOOKUP($A15,#REF!,MATCH($A$2,#REF!,0),0)</f>
        <v>#REF!</v>
      </c>
      <c r="D15" s="374" t="e">
        <f>-VLOOKUP($A15,#REF!,MATCH($A$2,#REF!,0)+1,0)</f>
        <v>#REF!</v>
      </c>
      <c r="E15" s="374">
        <f>-VLOOKUP($A15,'S_CONT_OS (MYFR)-dont use'!$1:$1048576,MATCH($A$2,'S_CONT_OS (MYFR)-dont use'!$7:$7,0),0)</f>
        <v>6.7546584000000003</v>
      </c>
      <c r="F15" s="374" t="e">
        <f>-VLOOKUP($A15,#REF!,MATCH($A$2,#REF!,0)+1,0)</f>
        <v>#REF!</v>
      </c>
      <c r="G15" s="3"/>
      <c r="H15" s="20"/>
      <c r="I15" s="20"/>
      <c r="J15" s="20"/>
      <c r="K15" s="20"/>
      <c r="L15" s="4"/>
      <c r="M15" s="218"/>
      <c r="N15" s="219"/>
      <c r="O15" s="231" t="e">
        <f t="shared" si="0"/>
        <v>#REF!</v>
      </c>
      <c r="Q15" s="397"/>
      <c r="R15" s="397"/>
      <c r="S15" s="397"/>
      <c r="T15" s="397"/>
      <c r="V15" s="414"/>
      <c r="W15" s="414"/>
      <c r="X15" s="414"/>
      <c r="Y15" s="414"/>
    </row>
    <row r="16" spans="1:25" x14ac:dyDescent="0.25">
      <c r="A16" s="54" t="s">
        <v>49</v>
      </c>
      <c r="B16" s="295" t="s">
        <v>16</v>
      </c>
      <c r="C16" s="374" t="e">
        <f>-VLOOKUP($A16,#REF!,MATCH($A$2,#REF!,0),0)</f>
        <v>#REF!</v>
      </c>
      <c r="D16" s="374" t="e">
        <f>-VLOOKUP($A16,#REF!,MATCH($A$2,#REF!,0)+1,0)</f>
        <v>#REF!</v>
      </c>
      <c r="E16" s="374">
        <f>-VLOOKUP($A16,'S_CONT_OS (MYFR)-dont use'!$1:$1048576,MATCH($A$2,'S_CONT_OS (MYFR)-dont use'!$7:$7,0),0)</f>
        <v>0.12121357000000001</v>
      </c>
      <c r="F16" s="374" t="e">
        <f>-VLOOKUP($A16,#REF!,MATCH($A$2,#REF!,0)+1,0)</f>
        <v>#REF!</v>
      </c>
      <c r="G16" s="3"/>
      <c r="H16" s="20"/>
      <c r="I16" s="20"/>
      <c r="J16" s="20"/>
      <c r="K16" s="20"/>
      <c r="L16" s="4"/>
      <c r="M16" s="218"/>
      <c r="N16" s="219"/>
      <c r="O16" s="231" t="e">
        <f>D16-M16</f>
        <v>#REF!</v>
      </c>
      <c r="Q16" s="397"/>
      <c r="R16" s="397"/>
      <c r="S16" s="397"/>
      <c r="T16" s="397"/>
      <c r="V16" s="414"/>
      <c r="W16" s="414"/>
      <c r="X16" s="414"/>
      <c r="Y16" s="414"/>
    </row>
    <row r="17" spans="1:25" x14ac:dyDescent="0.25">
      <c r="A17" s="54" t="s">
        <v>50</v>
      </c>
      <c r="B17" s="295" t="s">
        <v>17</v>
      </c>
      <c r="C17" s="374" t="e">
        <f>-VLOOKUP($A17,#REF!,MATCH($A$2,#REF!,0),0)</f>
        <v>#REF!</v>
      </c>
      <c r="D17" s="374" t="e">
        <f>-VLOOKUP($A17,#REF!,MATCH($A$2,#REF!,0)+1,0)</f>
        <v>#REF!</v>
      </c>
      <c r="E17" s="374">
        <f>-VLOOKUP($A17,'S_CONT_OS (MYFR)-dont use'!$1:$1048576,MATCH($A$2,'S_CONT_OS (MYFR)-dont use'!$7:$7,0),0)</f>
        <v>0.86532041000000004</v>
      </c>
      <c r="F17" s="374" t="e">
        <f>-VLOOKUP($A17,#REF!,MATCH($A$2,#REF!,0)+1,0)</f>
        <v>#REF!</v>
      </c>
      <c r="G17" s="3"/>
      <c r="H17" s="23"/>
      <c r="I17" s="23"/>
      <c r="J17" s="23"/>
      <c r="K17" s="23"/>
      <c r="L17" s="4"/>
      <c r="M17" s="218"/>
      <c r="N17" s="219"/>
      <c r="O17" s="231" t="e">
        <f>D17-M17</f>
        <v>#REF!</v>
      </c>
      <c r="Q17" s="397"/>
      <c r="R17" s="397"/>
      <c r="S17" s="397"/>
      <c r="T17" s="397"/>
      <c r="V17" s="414"/>
      <c r="W17" s="414"/>
      <c r="X17" s="414"/>
      <c r="Y17" s="414"/>
    </row>
    <row r="18" spans="1:25" x14ac:dyDescent="0.25">
      <c r="A18" s="54" t="s">
        <v>51</v>
      </c>
      <c r="B18" s="315" t="s">
        <v>18</v>
      </c>
      <c r="C18" s="316" t="e">
        <f t="shared" ref="C18:F18" si="1">SUM(C11:C17)</f>
        <v>#REF!</v>
      </c>
      <c r="D18" s="316" t="e">
        <f t="shared" si="1"/>
        <v>#REF!</v>
      </c>
      <c r="E18" s="316">
        <f t="shared" si="1"/>
        <v>2047.84278591</v>
      </c>
      <c r="F18" s="316" t="e">
        <f t="shared" si="1"/>
        <v>#REF!</v>
      </c>
      <c r="G18" s="3"/>
      <c r="H18" s="154" t="e">
        <f>-VLOOKUP($A18,#REF!,MATCH($A$2,#REF!,0),0)-C18</f>
        <v>#REF!</v>
      </c>
      <c r="I18" s="154" t="e">
        <f>-VLOOKUP($A18,#REF!,MATCH($A$2,#REF!,0)+1,0)-D18</f>
        <v>#REF!</v>
      </c>
      <c r="J18" s="368">
        <f>-VLOOKUP($A18,'S_CONT_OS (MYFR)-dont use'!$1:$1048576,MATCH($A$2,'S_CONT_OS (MYFR)-dont use'!$7:$7,0),0)-E18</f>
        <v>0</v>
      </c>
      <c r="K18" s="154" t="e">
        <f>-VLOOKUP($A18,#REF!,MATCH($A$2,#REF!,0)+1,0)-F18</f>
        <v>#REF!</v>
      </c>
      <c r="L18" s="4"/>
      <c r="M18" s="220"/>
      <c r="N18" s="221"/>
      <c r="O18" s="232" t="e">
        <f>D18-M18</f>
        <v>#REF!</v>
      </c>
      <c r="Q18" s="397"/>
      <c r="R18" s="397"/>
      <c r="S18" s="397"/>
      <c r="T18" s="397"/>
      <c r="V18" s="414"/>
      <c r="W18" s="414"/>
      <c r="X18" s="414"/>
      <c r="Y18" s="414"/>
    </row>
    <row r="19" spans="1:25" x14ac:dyDescent="0.25">
      <c r="B19" s="294" t="s">
        <v>19</v>
      </c>
      <c r="C19" s="374" t="s">
        <v>2</v>
      </c>
      <c r="D19" s="374" t="s">
        <v>2</v>
      </c>
      <c r="E19" s="374" t="s">
        <v>2</v>
      </c>
      <c r="F19" s="374" t="s">
        <v>2</v>
      </c>
      <c r="G19" s="3"/>
      <c r="H19" s="155"/>
      <c r="I19" s="155"/>
      <c r="J19" s="369"/>
      <c r="K19" s="155"/>
      <c r="L19" s="29"/>
      <c r="M19" s="222"/>
      <c r="N19" s="219"/>
      <c r="O19" s="231"/>
      <c r="Q19" s="397"/>
      <c r="R19" s="397"/>
      <c r="S19" s="397"/>
      <c r="T19" s="397"/>
      <c r="V19" s="414"/>
      <c r="W19" s="414"/>
      <c r="X19" s="414"/>
      <c r="Y19" s="414"/>
    </row>
    <row r="20" spans="1:25" x14ac:dyDescent="0.25">
      <c r="A20" s="54" t="s">
        <v>52</v>
      </c>
      <c r="B20" s="295" t="s">
        <v>20</v>
      </c>
      <c r="C20" s="374" t="e">
        <f>VLOOKUP($A20,#REF!,MATCH($A$2,#REF!,0),0)</f>
        <v>#REF!</v>
      </c>
      <c r="D20" s="374" t="e">
        <f>VLOOKUP($A20,#REF!,MATCH($A$2,#REF!,0)+1,0)</f>
        <v>#REF!</v>
      </c>
      <c r="E20" s="374">
        <f>VLOOKUP($A20,'S_CONT_OS (MYFR)-dont use'!$1:$1048576,MATCH($A$2,'S_CONT_OS (MYFR)-dont use'!$7:$7,0),0)</f>
        <v>420.37803466000003</v>
      </c>
      <c r="F20" s="374" t="e">
        <f>VLOOKUP($A20,#REF!,MATCH($A$2,#REF!,0)+1,0)</f>
        <v>#REF!</v>
      </c>
      <c r="G20" s="3"/>
      <c r="H20" s="155"/>
      <c r="I20" s="155"/>
      <c r="J20" s="369"/>
      <c r="K20" s="155"/>
      <c r="L20" s="4"/>
      <c r="M20" s="218"/>
      <c r="N20" s="219"/>
      <c r="O20" s="231" t="e">
        <f t="shared" ref="O20:O41" si="2">D20-M20</f>
        <v>#REF!</v>
      </c>
      <c r="Q20" s="397"/>
      <c r="R20" s="397"/>
      <c r="S20" s="397"/>
      <c r="T20" s="397"/>
      <c r="V20" s="414"/>
      <c r="W20" s="414"/>
      <c r="X20" s="414"/>
      <c r="Y20" s="414"/>
    </row>
    <row r="21" spans="1:25" x14ac:dyDescent="0.25">
      <c r="A21" s="54" t="s">
        <v>161</v>
      </c>
      <c r="B21" s="295" t="s">
        <v>21</v>
      </c>
      <c r="C21" s="374" t="e">
        <f>VLOOKUP($A21,#REF!,MATCH($A$2,#REF!,0),0)</f>
        <v>#REF!</v>
      </c>
      <c r="D21" s="374" t="e">
        <f>VLOOKUP($A21,#REF!,MATCH($A$2,#REF!,0)+1,0)</f>
        <v>#REF!</v>
      </c>
      <c r="E21" s="374">
        <f>VLOOKUP($A21,'S_CONT_OS (MYFR)-dont use'!$1:$1048576,MATCH($A$2,'S_CONT_OS (MYFR)-dont use'!$7:$7,0),0)</f>
        <v>17.917191219999999</v>
      </c>
      <c r="F21" s="374" t="e">
        <f>VLOOKUP($A21,#REF!,MATCH($A$2,#REF!,0)+1,0)</f>
        <v>#REF!</v>
      </c>
      <c r="G21" s="3"/>
      <c r="H21" s="155"/>
      <c r="I21" s="155"/>
      <c r="J21" s="369"/>
      <c r="K21" s="155"/>
      <c r="L21" s="4"/>
      <c r="M21" s="218"/>
      <c r="N21" s="219"/>
      <c r="O21" s="231" t="e">
        <f t="shared" si="2"/>
        <v>#REF!</v>
      </c>
      <c r="Q21" s="397"/>
      <c r="R21" s="397"/>
      <c r="S21" s="397"/>
      <c r="T21" s="397"/>
      <c r="V21" s="414"/>
      <c r="W21" s="414"/>
      <c r="X21" s="414"/>
      <c r="Y21" s="414"/>
    </row>
    <row r="22" spans="1:25" x14ac:dyDescent="0.25">
      <c r="A22" s="54" t="s">
        <v>162</v>
      </c>
      <c r="B22" s="295" t="s">
        <v>22</v>
      </c>
      <c r="C22" s="374" t="e">
        <f>VLOOKUP($A22,#REF!,MATCH($A$2,#REF!,0),0)</f>
        <v>#REF!</v>
      </c>
      <c r="D22" s="374" t="e">
        <f>VLOOKUP($A22,#REF!,MATCH($A$2,#REF!,0)+1,0)</f>
        <v>#REF!</v>
      </c>
      <c r="E22" s="374">
        <f>VLOOKUP($A22,'S_CONT_OS (MYFR)-dont use'!$1:$1048576,MATCH($A$2,'S_CONT_OS (MYFR)-dont use'!$7:$7,0),0)</f>
        <v>0.73627807999999995</v>
      </c>
      <c r="F22" s="374" t="e">
        <f>VLOOKUP($A22,#REF!,MATCH($A$2,#REF!,0)+1,0)</f>
        <v>#REF!</v>
      </c>
      <c r="G22" s="3"/>
      <c r="H22" s="155"/>
      <c r="I22" s="155"/>
      <c r="J22" s="369"/>
      <c r="K22" s="155"/>
      <c r="L22" s="4"/>
      <c r="M22" s="218"/>
      <c r="N22" s="219"/>
      <c r="O22" s="231" t="e">
        <f t="shared" si="2"/>
        <v>#REF!</v>
      </c>
      <c r="Q22" s="397"/>
      <c r="R22" s="397"/>
      <c r="S22" s="397"/>
      <c r="T22" s="397"/>
      <c r="V22" s="414"/>
      <c r="W22" s="414"/>
      <c r="X22" s="414"/>
      <c r="Y22" s="414"/>
    </row>
    <row r="23" spans="1:25" x14ac:dyDescent="0.25">
      <c r="A23" s="54" t="s">
        <v>53</v>
      </c>
      <c r="B23" s="295" t="s">
        <v>23</v>
      </c>
      <c r="C23" s="374" t="e">
        <f>VLOOKUP($A23,#REF!,MATCH($A$2,#REF!,0),0)</f>
        <v>#REF!</v>
      </c>
      <c r="D23" s="374" t="e">
        <f>VLOOKUP($A23,#REF!,MATCH($A$2,#REF!,0)+1,0)</f>
        <v>#REF!</v>
      </c>
      <c r="E23" s="374">
        <f>VLOOKUP($A23,'S_CONT_OS (MYFR)-dont use'!$1:$1048576,MATCH($A$2,'S_CONT_OS (MYFR)-dont use'!$7:$7,0),0)</f>
        <v>382.74870851999998</v>
      </c>
      <c r="F23" s="374" t="e">
        <f>VLOOKUP($A23,#REF!,MATCH($A$2,#REF!,0)+1,0)</f>
        <v>#REF!</v>
      </c>
      <c r="G23" s="3"/>
      <c r="H23" s="155"/>
      <c r="I23" s="155"/>
      <c r="J23" s="369"/>
      <c r="K23" s="155"/>
      <c r="L23" s="4"/>
      <c r="M23" s="218"/>
      <c r="N23" s="219"/>
      <c r="O23" s="231" t="e">
        <f t="shared" si="2"/>
        <v>#REF!</v>
      </c>
      <c r="Q23" s="397"/>
      <c r="R23" s="397"/>
      <c r="S23" s="397"/>
      <c r="T23" s="397"/>
      <c r="V23" s="414"/>
      <c r="W23" s="414"/>
      <c r="X23" s="414"/>
      <c r="Y23" s="414"/>
    </row>
    <row r="24" spans="1:25" x14ac:dyDescent="0.25">
      <c r="A24" s="54" t="s">
        <v>54</v>
      </c>
      <c r="B24" s="295" t="s">
        <v>24</v>
      </c>
      <c r="C24" s="374" t="e">
        <f>VLOOKUP($A24,#REF!,MATCH($A$2,#REF!,0),0)</f>
        <v>#REF!</v>
      </c>
      <c r="D24" s="374" t="e">
        <f>VLOOKUP($A24,#REF!,MATCH($A$2,#REF!,0)+1,0)</f>
        <v>#REF!</v>
      </c>
      <c r="E24" s="374">
        <f>VLOOKUP($A24,'S_CONT_OS (MYFR)-dont use'!$1:$1048576,MATCH($A$2,'S_CONT_OS (MYFR)-dont use'!$7:$7,0),0)</f>
        <v>30.07911</v>
      </c>
      <c r="F24" s="374" t="e">
        <f>VLOOKUP($A24,#REF!,MATCH($A$2,#REF!,0)+1,0)</f>
        <v>#REF!</v>
      </c>
      <c r="G24" s="3"/>
      <c r="H24" s="155"/>
      <c r="I24" s="155"/>
      <c r="J24" s="369"/>
      <c r="K24" s="155"/>
      <c r="L24" s="4"/>
      <c r="M24" s="218"/>
      <c r="N24" s="219"/>
      <c r="O24" s="231" t="e">
        <f t="shared" si="2"/>
        <v>#REF!</v>
      </c>
      <c r="Q24" s="397"/>
      <c r="R24" s="397"/>
      <c r="S24" s="397"/>
      <c r="T24" s="397"/>
      <c r="V24" s="414"/>
      <c r="W24" s="414"/>
      <c r="X24" s="414"/>
      <c r="Y24" s="414"/>
    </row>
    <row r="25" spans="1:25" x14ac:dyDescent="0.25">
      <c r="A25" s="54" t="s">
        <v>55</v>
      </c>
      <c r="B25" s="295" t="s">
        <v>25</v>
      </c>
      <c r="C25" s="374" t="e">
        <f>VLOOKUP($A25,#REF!,MATCH($A$2,#REF!,0),0)</f>
        <v>#REF!</v>
      </c>
      <c r="D25" s="374" t="e">
        <f>VLOOKUP($A25,#REF!,MATCH($A$2,#REF!,0)+1,0)</f>
        <v>#REF!</v>
      </c>
      <c r="E25" s="374">
        <f>VLOOKUP($A25,'S_CONT_OS (MYFR)-dont use'!$1:$1048576,MATCH($A$2,'S_CONT_OS (MYFR)-dont use'!$7:$7,0),0)</f>
        <v>1071.0874592999901</v>
      </c>
      <c r="F25" s="374" t="e">
        <f>VLOOKUP($A25,#REF!,MATCH($A$2,#REF!,0)+1,0)</f>
        <v>#REF!</v>
      </c>
      <c r="G25" s="3"/>
      <c r="H25" s="155"/>
      <c r="I25" s="155"/>
      <c r="J25" s="369"/>
      <c r="K25" s="155"/>
      <c r="L25" s="4"/>
      <c r="M25" s="218"/>
      <c r="N25" s="219"/>
      <c r="O25" s="231" t="e">
        <f t="shared" si="2"/>
        <v>#REF!</v>
      </c>
      <c r="Q25" s="397"/>
      <c r="R25" s="397"/>
      <c r="S25" s="397"/>
      <c r="T25" s="397"/>
      <c r="V25" s="414"/>
      <c r="W25" s="414"/>
      <c r="X25" s="414"/>
      <c r="Y25" s="414"/>
    </row>
    <row r="26" spans="1:25" x14ac:dyDescent="0.25">
      <c r="A26" s="54" t="s">
        <v>56</v>
      </c>
      <c r="B26" s="297" t="s">
        <v>26</v>
      </c>
      <c r="C26" s="379" t="e">
        <f t="shared" ref="C26:F26" si="3">SUM(C20:C25)</f>
        <v>#REF!</v>
      </c>
      <c r="D26" s="379" t="e">
        <f t="shared" si="3"/>
        <v>#REF!</v>
      </c>
      <c r="E26" s="379">
        <f t="shared" si="3"/>
        <v>1922.94678177999</v>
      </c>
      <c r="F26" s="379" t="e">
        <f t="shared" si="3"/>
        <v>#REF!</v>
      </c>
      <c r="G26" s="3"/>
      <c r="H26" s="154" t="e">
        <f>VLOOKUP($A26,#REF!,MATCH($A$2,#REF!,0),0)-C26</f>
        <v>#REF!</v>
      </c>
      <c r="I26" s="154" t="e">
        <f>VLOOKUP($A26,#REF!,MATCH($A$2,#REF!,0)+1,0)-D26</f>
        <v>#REF!</v>
      </c>
      <c r="J26" s="368">
        <f>VLOOKUP($A26,'S_CONT_OS (MYFR)-dont use'!$1:$1048576,MATCH($A$2,'S_CONT_OS (MYFR)-dont use'!$7:$7,0),0)-E26</f>
        <v>1.0004441719502211E-11</v>
      </c>
      <c r="K26" s="154" t="e">
        <f>VLOOKUP($A26,#REF!,MATCH($A$2,#REF!,0)+1,0)-F26</f>
        <v>#REF!</v>
      </c>
      <c r="L26" s="4"/>
      <c r="M26" s="223"/>
      <c r="N26" s="219"/>
      <c r="O26" s="233" t="e">
        <f t="shared" si="2"/>
        <v>#REF!</v>
      </c>
      <c r="Q26" s="397"/>
      <c r="R26" s="397"/>
      <c r="S26" s="397"/>
      <c r="T26" s="397"/>
      <c r="V26" s="414"/>
      <c r="W26" s="414"/>
      <c r="X26" s="414"/>
      <c r="Y26" s="414"/>
    </row>
    <row r="27" spans="1:25" ht="15.75" thickBot="1" x14ac:dyDescent="0.3">
      <c r="A27" s="54" t="s">
        <v>57</v>
      </c>
      <c r="B27" s="304" t="s">
        <v>27</v>
      </c>
      <c r="C27" s="305" t="e">
        <f t="shared" ref="C27:F27" si="4">C18-C26</f>
        <v>#REF!</v>
      </c>
      <c r="D27" s="305" t="e">
        <f t="shared" si="4"/>
        <v>#REF!</v>
      </c>
      <c r="E27" s="305">
        <f t="shared" si="4"/>
        <v>124.89600413000994</v>
      </c>
      <c r="F27" s="305" t="e">
        <f t="shared" si="4"/>
        <v>#REF!</v>
      </c>
      <c r="G27" s="3"/>
      <c r="H27" s="156" t="e">
        <f>-VLOOKUP($A27,#REF!,MATCH($A$2,#REF!,0),0)-C27</f>
        <v>#REF!</v>
      </c>
      <c r="I27" s="156" t="e">
        <f>-VLOOKUP($A27,#REF!,MATCH($A$2,#REF!,0)+1,0)-D27</f>
        <v>#REF!</v>
      </c>
      <c r="J27" s="370">
        <f>-VLOOKUP($A27,'S_CONT_OS (MYFR)-dont use'!$1:$1048576,MATCH($A$2,'S_CONT_OS (MYFR)-dont use'!$7:$7,0),0)-E27</f>
        <v>-9.9475983006414026E-12</v>
      </c>
      <c r="K27" s="156" t="e">
        <f>-VLOOKUP($A27,#REF!,MATCH($A$2,#REF!,0)+1,0)-F27</f>
        <v>#REF!</v>
      </c>
      <c r="L27" s="4"/>
      <c r="M27" s="224"/>
      <c r="N27" s="221"/>
      <c r="O27" s="234" t="e">
        <f t="shared" si="2"/>
        <v>#REF!</v>
      </c>
      <c r="Q27" s="397"/>
      <c r="R27" s="397"/>
      <c r="S27" s="397"/>
      <c r="T27" s="397"/>
      <c r="V27" s="414"/>
      <c r="W27" s="414"/>
      <c r="X27" s="414"/>
      <c r="Y27" s="414"/>
    </row>
    <row r="28" spans="1:25" x14ac:dyDescent="0.25">
      <c r="B28" s="294" t="s">
        <v>28</v>
      </c>
      <c r="C28" s="199" t="s">
        <v>2</v>
      </c>
      <c r="D28" s="199" t="s">
        <v>2</v>
      </c>
      <c r="E28" s="199" t="s">
        <v>2</v>
      </c>
      <c r="F28" s="199" t="s">
        <v>2</v>
      </c>
      <c r="G28" s="3"/>
      <c r="H28" s="157"/>
      <c r="I28" s="157"/>
      <c r="J28" s="371"/>
      <c r="K28" s="157"/>
      <c r="L28" s="4"/>
      <c r="M28" s="225"/>
      <c r="N28" s="221"/>
      <c r="O28" s="231"/>
      <c r="Q28" s="397"/>
      <c r="R28" s="397"/>
      <c r="S28" s="397"/>
      <c r="T28" s="397"/>
      <c r="V28" s="414"/>
      <c r="W28" s="414"/>
      <c r="X28" s="414"/>
      <c r="Y28" s="414"/>
    </row>
    <row r="29" spans="1:25" x14ac:dyDescent="0.25">
      <c r="A29" s="54" t="s">
        <v>58</v>
      </c>
      <c r="B29" s="296" t="s">
        <v>29</v>
      </c>
      <c r="C29" s="374" t="e">
        <f>-VLOOKUP($A29,#REF!,MATCH($A$2,#REF!,0),0)</f>
        <v>#REF!</v>
      </c>
      <c r="D29" s="374" t="e">
        <f>-VLOOKUP($A29,#REF!,MATCH($A$2,#REF!,0)+1,0)</f>
        <v>#REF!</v>
      </c>
      <c r="E29" s="374">
        <f>-VLOOKUP($A29,'S_CONT_OS (MYFR)-dont use'!$1:$1048576,MATCH($A$2,'S_CONT_OS (MYFR)-dont use'!$7:$7,0),0)</f>
        <v>-12.317082109999999</v>
      </c>
      <c r="F29" s="374" t="e">
        <f>-VLOOKUP($A29,#REF!,MATCH($A$2,#REF!,0)+1,0)</f>
        <v>#REF!</v>
      </c>
      <c r="G29" s="3"/>
      <c r="H29" s="157"/>
      <c r="I29" s="157"/>
      <c r="J29" s="371"/>
      <c r="K29" s="157"/>
      <c r="L29" s="40"/>
      <c r="M29" s="218"/>
      <c r="N29" s="221"/>
      <c r="O29" s="231" t="e">
        <f t="shared" si="2"/>
        <v>#REF!</v>
      </c>
      <c r="Q29" s="397"/>
      <c r="R29" s="397"/>
      <c r="S29" s="397"/>
      <c r="T29" s="397"/>
      <c r="V29" s="414"/>
      <c r="W29" s="414"/>
      <c r="X29" s="414"/>
      <c r="Y29" s="414"/>
    </row>
    <row r="30" spans="1:25" ht="25.5" customHeight="1" outlineLevel="2" x14ac:dyDescent="0.25">
      <c r="A30" s="54" t="s">
        <v>59</v>
      </c>
      <c r="B30" s="302" t="s">
        <v>30</v>
      </c>
      <c r="C30" s="374" t="e">
        <f>-VLOOKUP($A30,#REF!,MATCH($A$2,#REF!,0),0)</f>
        <v>#REF!</v>
      </c>
      <c r="D30" s="374" t="e">
        <f>-VLOOKUP($A30,#REF!,MATCH($A$2,#REF!,0)+1,0)</f>
        <v>#REF!</v>
      </c>
      <c r="E30" s="374" t="s">
        <v>2</v>
      </c>
      <c r="F30" s="374" t="e">
        <f>-VLOOKUP($A30,#REF!,MATCH($A$2,#REF!,0)+1,0)</f>
        <v>#REF!</v>
      </c>
      <c r="G30" s="3"/>
      <c r="H30" s="157"/>
      <c r="I30" s="157"/>
      <c r="J30" s="371"/>
      <c r="K30" s="157"/>
      <c r="L30" s="40"/>
      <c r="M30" s="218"/>
      <c r="N30" s="221"/>
      <c r="O30" s="231" t="e">
        <f t="shared" si="2"/>
        <v>#REF!</v>
      </c>
      <c r="Q30" s="397"/>
      <c r="R30" s="397"/>
      <c r="S30" s="397"/>
      <c r="T30" s="397"/>
      <c r="V30" s="414"/>
      <c r="W30" s="414"/>
      <c r="X30" s="414"/>
      <c r="Y30" s="414"/>
    </row>
    <row r="31" spans="1:25" x14ac:dyDescent="0.25">
      <c r="A31" s="54" t="s">
        <v>60</v>
      </c>
      <c r="B31" s="296" t="s">
        <v>31</v>
      </c>
      <c r="C31" s="374" t="e">
        <f>-VLOOKUP($A31,#REF!,MATCH($A$2,#REF!,0),0)</f>
        <v>#REF!</v>
      </c>
      <c r="D31" s="374" t="e">
        <f>-VLOOKUP($A31,#REF!,MATCH($A$2,#REF!,0)+1,0)</f>
        <v>#REF!</v>
      </c>
      <c r="E31" s="374">
        <f>-VLOOKUP($A31,'S_CONT_OS (MYFR)-dont use'!$1:$1048576,MATCH($A$2,'S_CONT_OS (MYFR)-dont use'!$7:$7,0),0)</f>
        <v>-3.8132739999999998E-2</v>
      </c>
      <c r="F31" s="374" t="e">
        <f>-VLOOKUP($A31,#REF!,MATCH($A$2,#REF!,0)+1,0)</f>
        <v>#REF!</v>
      </c>
      <c r="G31" s="3"/>
      <c r="H31" s="157"/>
      <c r="I31" s="157"/>
      <c r="J31" s="371"/>
      <c r="K31" s="157"/>
      <c r="L31" s="40"/>
      <c r="M31" s="218"/>
      <c r="N31" s="221"/>
      <c r="O31" s="231" t="e">
        <f t="shared" si="2"/>
        <v>#REF!</v>
      </c>
      <c r="Q31" s="397"/>
      <c r="R31" s="397"/>
      <c r="S31" s="397"/>
      <c r="T31" s="397"/>
      <c r="V31" s="414"/>
      <c r="W31" s="414"/>
      <c r="X31" s="414"/>
      <c r="Y31" s="414"/>
    </row>
    <row r="32" spans="1:25" x14ac:dyDescent="0.25">
      <c r="A32" s="54" t="s">
        <v>61</v>
      </c>
      <c r="B32" s="317" t="s">
        <v>32</v>
      </c>
      <c r="C32" s="374" t="e">
        <f>-VLOOKUP($A32,#REF!,MATCH($A$2,#REF!,0),0)</f>
        <v>#REF!</v>
      </c>
      <c r="D32" s="374" t="e">
        <f>-VLOOKUP($A32,#REF!,MATCH($A$2,#REF!,0)+1,0)</f>
        <v>#REF!</v>
      </c>
      <c r="E32" s="374">
        <f>-VLOOKUP($A32,'S_CONT_OS (MYFR)-dont use'!$1:$1048576,MATCH($A$2,'S_CONT_OS (MYFR)-dont use'!$7:$7,0),0)</f>
        <v>-2.0441255900000002</v>
      </c>
      <c r="F32" s="374" t="e">
        <f>-VLOOKUP($A32,#REF!,MATCH($A$2,#REF!,0)+1,0)</f>
        <v>#REF!</v>
      </c>
      <c r="G32" s="3"/>
      <c r="H32" s="157"/>
      <c r="I32" s="157"/>
      <c r="J32" s="371"/>
      <c r="K32" s="157"/>
      <c r="L32" s="40"/>
      <c r="M32" s="218"/>
      <c r="N32" s="221"/>
      <c r="O32" s="231" t="e">
        <f t="shared" si="2"/>
        <v>#REF!</v>
      </c>
      <c r="Q32" s="397"/>
      <c r="R32" s="397"/>
      <c r="S32" s="397"/>
      <c r="T32" s="397"/>
      <c r="V32" s="414"/>
      <c r="W32" s="414"/>
      <c r="X32" s="414"/>
      <c r="Y32" s="414"/>
    </row>
    <row r="33" spans="1:25" x14ac:dyDescent="0.25">
      <c r="A33" s="54" t="s">
        <v>62</v>
      </c>
      <c r="B33" s="297" t="s">
        <v>33</v>
      </c>
      <c r="C33" s="379" t="e">
        <f t="shared" ref="C33:F33" si="5">SUM(C29:C32)</f>
        <v>#REF!</v>
      </c>
      <c r="D33" s="379" t="e">
        <f t="shared" si="5"/>
        <v>#REF!</v>
      </c>
      <c r="E33" s="379">
        <f t="shared" si="5"/>
        <v>-14.39934044</v>
      </c>
      <c r="F33" s="379" t="e">
        <f t="shared" si="5"/>
        <v>#REF!</v>
      </c>
      <c r="G33" s="3"/>
      <c r="H33" s="154" t="e">
        <f>-VLOOKUP($A33,#REF!,MATCH($A$2,#REF!,0),0)-C33</f>
        <v>#REF!</v>
      </c>
      <c r="I33" s="154" t="e">
        <f>-VLOOKUP($A33,#REF!,MATCH($A$2,#REF!,0)+1,0)-D33</f>
        <v>#REF!</v>
      </c>
      <c r="J33" s="368">
        <f>-VLOOKUP($A33,'S_CONT_OS (MYFR)-dont use'!$1:$1048576,MATCH($A$2,'S_CONT_OS (MYFR)-dont use'!$7:$7,0),0)-E33</f>
        <v>0</v>
      </c>
      <c r="K33" s="154" t="e">
        <f>-VLOOKUP($A33,#REF!,MATCH($A$2,#REF!,0)+1,0)-F33</f>
        <v>#REF!</v>
      </c>
      <c r="L33" s="40"/>
      <c r="M33" s="223"/>
      <c r="N33" s="221"/>
      <c r="O33" s="233" t="e">
        <f t="shared" si="2"/>
        <v>#REF!</v>
      </c>
      <c r="Q33" s="397"/>
      <c r="R33" s="397"/>
      <c r="S33" s="397"/>
      <c r="T33" s="397"/>
      <c r="V33" s="414"/>
      <c r="W33" s="414"/>
      <c r="X33" s="414"/>
      <c r="Y33" s="414"/>
    </row>
    <row r="34" spans="1:25" x14ac:dyDescent="0.25">
      <c r="A34" s="54" t="s">
        <v>63</v>
      </c>
      <c r="B34" s="297" t="s">
        <v>34</v>
      </c>
      <c r="C34" s="379" t="e">
        <f t="shared" ref="C34:F34" si="6">C27+C33</f>
        <v>#REF!</v>
      </c>
      <c r="D34" s="379" t="e">
        <f t="shared" si="6"/>
        <v>#REF!</v>
      </c>
      <c r="E34" s="379">
        <f t="shared" si="6"/>
        <v>110.49666369000994</v>
      </c>
      <c r="F34" s="379" t="e">
        <f t="shared" si="6"/>
        <v>#REF!</v>
      </c>
      <c r="G34" s="3"/>
      <c r="H34" s="159" t="e">
        <f>-VLOOKUP($A34,#REF!,MATCH($A$2,#REF!,0),0)-C34</f>
        <v>#REF!</v>
      </c>
      <c r="I34" s="159" t="e">
        <f>-VLOOKUP($A34,#REF!,MATCH($A$2,#REF!,0)+1,0)-D34</f>
        <v>#REF!</v>
      </c>
      <c r="J34" s="373">
        <f>-VLOOKUP($A34,'S_CONT_OS (MYFR)-dont use'!$1:$1048576,MATCH($A$2,'S_CONT_OS (MYFR)-dont use'!$7:$7,0),0)-E34</f>
        <v>-1.0942358130705543E-11</v>
      </c>
      <c r="K34" s="159" t="e">
        <f>-VLOOKUP($A34,#REF!,MATCH($A$2,#REF!,0)+1,0)-F34</f>
        <v>#REF!</v>
      </c>
      <c r="L34" s="40"/>
      <c r="M34" s="223"/>
      <c r="N34" s="221"/>
      <c r="O34" s="233" t="e">
        <f t="shared" si="2"/>
        <v>#REF!</v>
      </c>
      <c r="Q34" s="397"/>
      <c r="R34" s="397"/>
      <c r="S34" s="397"/>
      <c r="T34" s="397"/>
      <c r="V34" s="414"/>
      <c r="W34" s="414"/>
      <c r="X34" s="414"/>
      <c r="Y34" s="414"/>
    </row>
    <row r="35" spans="1:25" x14ac:dyDescent="0.25">
      <c r="B35" s="301" t="s">
        <v>35</v>
      </c>
      <c r="C35" s="199" t="s">
        <v>2</v>
      </c>
      <c r="D35" s="199" t="s">
        <v>2</v>
      </c>
      <c r="E35" s="199" t="s">
        <v>2</v>
      </c>
      <c r="F35" s="199" t="s">
        <v>2</v>
      </c>
      <c r="G35" s="3"/>
      <c r="H35" s="157"/>
      <c r="I35" s="157"/>
      <c r="J35" s="371"/>
      <c r="K35" s="157"/>
      <c r="L35" s="40"/>
      <c r="M35" s="226"/>
      <c r="N35" s="221"/>
      <c r="O35" s="231"/>
      <c r="Q35" s="397"/>
      <c r="R35" s="397"/>
      <c r="S35" s="397"/>
      <c r="T35" s="397"/>
      <c r="V35" s="414"/>
      <c r="W35" s="414"/>
      <c r="X35" s="414"/>
      <c r="Y35" s="414"/>
    </row>
    <row r="36" spans="1:25" ht="25.5" customHeight="1" outlineLevel="1" x14ac:dyDescent="0.25">
      <c r="A36" s="54" t="s">
        <v>64</v>
      </c>
      <c r="B36" s="302" t="s">
        <v>36</v>
      </c>
      <c r="C36" s="374" t="e">
        <f>-VLOOKUP($A36,#REF!,MATCH($A$2,#REF!,0),0)</f>
        <v>#REF!</v>
      </c>
      <c r="D36" s="374" t="e">
        <f>-VLOOKUP($A36,#REF!,MATCH($A$2,#REF!,0)+1,0)</f>
        <v>#REF!</v>
      </c>
      <c r="E36" s="374">
        <f>-VLOOKUP($A36,'S_CONT_OS (MYFR)-dont use'!$1:$1048576,MATCH($A$2,'S_CONT_OS (MYFR)-dont use'!$7:$7,0),0)</f>
        <v>0.31805499999999998</v>
      </c>
      <c r="F36" s="374" t="e">
        <f>-VLOOKUP($A36,#REF!,MATCH($A$2,#REF!,0)+1,0)</f>
        <v>#REF!</v>
      </c>
      <c r="G36" s="3"/>
      <c r="H36" s="157"/>
      <c r="I36" s="157"/>
      <c r="J36" s="371"/>
      <c r="K36" s="157"/>
      <c r="L36" s="40"/>
      <c r="M36" s="218"/>
      <c r="N36" s="221"/>
      <c r="O36" s="231" t="e">
        <f t="shared" si="2"/>
        <v>#REF!</v>
      </c>
      <c r="Q36" s="397"/>
      <c r="R36" s="397"/>
      <c r="S36" s="397"/>
      <c r="T36" s="397"/>
      <c r="V36" s="414"/>
      <c r="W36" s="414"/>
      <c r="X36" s="414"/>
      <c r="Y36" s="414"/>
    </row>
    <row r="37" spans="1:25" x14ac:dyDescent="0.25">
      <c r="A37" s="54" t="s">
        <v>65</v>
      </c>
      <c r="B37" s="302" t="s">
        <v>37</v>
      </c>
      <c r="C37" s="374" t="e">
        <f>-VLOOKUP($A37,#REF!,MATCH($A$2,#REF!,0),0)</f>
        <v>#REF!</v>
      </c>
      <c r="D37" s="374" t="e">
        <f>-VLOOKUP($A37,#REF!,MATCH($A$2,#REF!,0)+1,0)</f>
        <v>#REF!</v>
      </c>
      <c r="E37" s="374">
        <f>-VLOOKUP($A37,'S_CONT_OS (MYFR)-dont use'!$1:$1048576,MATCH($A$2,'S_CONT_OS (MYFR)-dont use'!$7:$7,0),0)</f>
        <v>-1.1385010499999999</v>
      </c>
      <c r="F37" s="374" t="e">
        <f>-VLOOKUP($A37,#REF!,MATCH($A$2,#REF!,0)+1,0)</f>
        <v>#REF!</v>
      </c>
      <c r="G37" s="3"/>
      <c r="H37" s="157"/>
      <c r="I37" s="157"/>
      <c r="J37" s="371"/>
      <c r="K37" s="157"/>
      <c r="L37" s="40"/>
      <c r="M37" s="218"/>
      <c r="N37" s="221"/>
      <c r="O37" s="231" t="e">
        <f t="shared" si="2"/>
        <v>#REF!</v>
      </c>
      <c r="Q37" s="397"/>
      <c r="R37" s="397"/>
      <c r="S37" s="397"/>
      <c r="T37" s="397"/>
      <c r="V37" s="414"/>
      <c r="W37" s="414"/>
      <c r="X37" s="414"/>
      <c r="Y37" s="414"/>
    </row>
    <row r="38" spans="1:25" ht="14.25" customHeight="1" outlineLevel="1" x14ac:dyDescent="0.25">
      <c r="A38" s="54" t="s">
        <v>66</v>
      </c>
      <c r="B38" s="302" t="s">
        <v>38</v>
      </c>
      <c r="C38" s="374" t="e">
        <f>-VLOOKUP($A38,#REF!,MATCH($A$2,#REF!,0),0)</f>
        <v>#REF!</v>
      </c>
      <c r="D38" s="374" t="e">
        <f>-VLOOKUP($A38,#REF!,MATCH($A$2,#REF!,0)+1,0)</f>
        <v>#REF!</v>
      </c>
      <c r="E38" s="374">
        <f>-VLOOKUP($A38,'S_CONT_OS (MYFR)-dont use'!$1:$1048576,MATCH($A$2,'S_CONT_OS (MYFR)-dont use'!$7:$7,0),0)</f>
        <v>-0.1490716</v>
      </c>
      <c r="F38" s="374" t="e">
        <f>-VLOOKUP($A38,#REF!,MATCH($A$2,#REF!,0)+1,0)</f>
        <v>#REF!</v>
      </c>
      <c r="G38" s="3"/>
      <c r="H38" s="157"/>
      <c r="I38" s="157"/>
      <c r="J38" s="371"/>
      <c r="K38" s="157"/>
      <c r="L38" s="40"/>
      <c r="M38" s="218"/>
      <c r="N38" s="221"/>
      <c r="O38" s="231" t="e">
        <f t="shared" si="2"/>
        <v>#REF!</v>
      </c>
      <c r="Q38" s="397"/>
      <c r="R38" s="397"/>
      <c r="S38" s="397"/>
      <c r="T38" s="397"/>
      <c r="V38" s="414"/>
      <c r="W38" s="414"/>
      <c r="X38" s="414"/>
      <c r="Y38" s="414"/>
    </row>
    <row r="39" spans="1:25" x14ac:dyDescent="0.25">
      <c r="A39" s="54" t="s">
        <v>67</v>
      </c>
      <c r="B39" s="302" t="s">
        <v>39</v>
      </c>
      <c r="C39" s="374" t="e">
        <f>-VLOOKUP($A39,#REF!,MATCH($A$2,#REF!,0),0)+C36+C38</f>
        <v>#REF!</v>
      </c>
      <c r="D39" s="374" t="e">
        <f>-VLOOKUP($A39,#REF!,MATCH($A$2,#REF!,0)+1,0)+D36+D38</f>
        <v>#REF!</v>
      </c>
      <c r="E39" s="374">
        <f>-VLOOKUP($A39,'S_CONT_OS (MYFR)-dont use'!$1:$1048576,MATCH($A$2,'S_CONT_OS (MYFR)-dont use'!$7:$7,0),0)+E36+E38</f>
        <v>-0.28345359999999997</v>
      </c>
      <c r="F39" s="318" t="e">
        <f>-VLOOKUP($A39,#REF!,MATCH($A$2,#REF!,0)+1,0)+F36</f>
        <v>#REF!</v>
      </c>
      <c r="G39" s="3"/>
      <c r="H39" s="158"/>
      <c r="I39" s="158"/>
      <c r="J39" s="372"/>
      <c r="K39" s="158"/>
      <c r="L39" s="40"/>
      <c r="M39" s="227"/>
      <c r="N39" s="221"/>
      <c r="O39" s="231" t="e">
        <f t="shared" si="2"/>
        <v>#REF!</v>
      </c>
      <c r="Q39" s="397"/>
      <c r="R39" s="397"/>
      <c r="S39" s="397"/>
      <c r="T39" s="397"/>
      <c r="V39" s="414"/>
      <c r="W39" s="414"/>
      <c r="X39" s="414"/>
      <c r="Y39" s="414"/>
    </row>
    <row r="40" spans="1:25" x14ac:dyDescent="0.25">
      <c r="A40" s="54" t="s">
        <v>68</v>
      </c>
      <c r="B40" s="303" t="s">
        <v>40</v>
      </c>
      <c r="C40" s="408" t="e">
        <f>SUM(C36:C39)-C36-C38</f>
        <v>#REF!</v>
      </c>
      <c r="D40" s="298" t="e">
        <f>SUM(D36:D39)-D36-D38</f>
        <v>#REF!</v>
      </c>
      <c r="E40" s="408">
        <f>SUM(E36:E39)-E36-E38</f>
        <v>-1.4219546499999998</v>
      </c>
      <c r="F40" s="298" t="e">
        <f t="shared" ref="F40" si="7">SUM(F36:F39)-F36</f>
        <v>#REF!</v>
      </c>
      <c r="G40" s="3"/>
      <c r="H40" s="154" t="e">
        <f>-VLOOKUP($A40,#REF!,MATCH($A$2,#REF!,0),0)-C40</f>
        <v>#REF!</v>
      </c>
      <c r="I40" s="154" t="e">
        <f>-VLOOKUP($A40,#REF!,MATCH($A$2,#REF!,0)+1,0)-D40</f>
        <v>#REF!</v>
      </c>
      <c r="J40" s="368">
        <f>-VLOOKUP($A40,'S_CONT_OS (MYFR)-dont use'!$1:$1048576,MATCH($A$2,'S_CONT_OS (MYFR)-dont use'!$7:$7,0),0)-E40</f>
        <v>0</v>
      </c>
      <c r="K40" s="154" t="e">
        <f>-VLOOKUP($A40,#REF!,MATCH($A$2,#REF!,0)+1,0)-F40</f>
        <v>#REF!</v>
      </c>
      <c r="L40" s="40"/>
      <c r="M40" s="228"/>
      <c r="N40" s="221"/>
      <c r="O40" s="233" t="e">
        <f t="shared" si="2"/>
        <v>#REF!</v>
      </c>
      <c r="Q40" s="397"/>
      <c r="R40" s="397"/>
      <c r="S40" s="397"/>
      <c r="T40" s="397"/>
      <c r="V40" s="414"/>
      <c r="W40" s="414"/>
      <c r="X40" s="414"/>
      <c r="Y40" s="414"/>
    </row>
    <row r="41" spans="1:25" ht="15.75" thickBot="1" x14ac:dyDescent="0.3">
      <c r="A41" s="54" t="s">
        <v>69</v>
      </c>
      <c r="B41" s="319" t="s">
        <v>41</v>
      </c>
      <c r="C41" s="320" t="e">
        <f t="shared" ref="C41:F41" si="8">C34+C40</f>
        <v>#REF!</v>
      </c>
      <c r="D41" s="320" t="e">
        <f t="shared" si="8"/>
        <v>#REF!</v>
      </c>
      <c r="E41" s="320">
        <f t="shared" si="8"/>
        <v>109.07470904000994</v>
      </c>
      <c r="F41" s="320" t="e">
        <f t="shared" si="8"/>
        <v>#REF!</v>
      </c>
      <c r="G41" s="3"/>
      <c r="H41" s="156" t="e">
        <f>-VLOOKUP($A41,#REF!,MATCH($A$2,#REF!,0),0)-C41</f>
        <v>#REF!</v>
      </c>
      <c r="I41" s="156" t="e">
        <f>-VLOOKUP($A41,#REF!,MATCH($A$2,#REF!,0)+1,0)-D41</f>
        <v>#REF!</v>
      </c>
      <c r="J41" s="370">
        <f>-VLOOKUP($A41,'S_CONT_OS (MYFR)-dont use'!$1:$1048576,MATCH($A$2,'S_CONT_OS (MYFR)-dont use'!$7:$7,0),0)-E41</f>
        <v>-9.9333874459262006E-12</v>
      </c>
      <c r="K41" s="156" t="e">
        <f>-VLOOKUP($A41,#REF!,MATCH($A$2,#REF!,0)+1,0)-F41</f>
        <v>#REF!</v>
      </c>
      <c r="L41" s="40"/>
      <c r="M41" s="224"/>
      <c r="N41" s="221"/>
      <c r="O41" s="234" t="e">
        <f t="shared" si="2"/>
        <v>#REF!</v>
      </c>
      <c r="Q41" s="397"/>
      <c r="R41" s="397"/>
      <c r="S41" s="397"/>
      <c r="T41" s="397"/>
      <c r="V41" s="414"/>
      <c r="W41" s="414"/>
      <c r="X41" s="414"/>
      <c r="Y41" s="414"/>
    </row>
    <row r="42" spans="1:25" x14ac:dyDescent="0.25">
      <c r="B42" s="259" t="s">
        <v>278</v>
      </c>
      <c r="C42" s="41"/>
      <c r="D42" s="41"/>
      <c r="E42" s="41"/>
      <c r="F42" s="41"/>
      <c r="G42" s="3"/>
      <c r="H42" s="47"/>
      <c r="I42" s="47"/>
      <c r="J42" s="47"/>
      <c r="K42" s="47"/>
      <c r="L42" s="40"/>
      <c r="M42" s="48"/>
      <c r="N42" s="26"/>
      <c r="O42" s="48"/>
      <c r="Q42" s="380"/>
      <c r="R42" s="380"/>
      <c r="S42" s="380"/>
      <c r="T42" s="380"/>
    </row>
    <row r="43" spans="1:25" x14ac:dyDescent="0.25">
      <c r="B43" s="28"/>
      <c r="C43" s="41"/>
      <c r="D43" s="41"/>
      <c r="E43" s="41"/>
      <c r="F43" s="41"/>
      <c r="G43" s="3"/>
      <c r="H43" s="47"/>
      <c r="I43" s="47"/>
      <c r="J43" s="47"/>
      <c r="K43" s="47"/>
      <c r="L43" s="40"/>
      <c r="M43" s="48"/>
      <c r="N43" s="26"/>
      <c r="O43" s="48"/>
    </row>
    <row r="44" spans="1:25" x14ac:dyDescent="0.25">
      <c r="B44" s="3"/>
      <c r="C44" s="3"/>
      <c r="D44" s="3"/>
      <c r="E44" s="3"/>
      <c r="F44" s="3"/>
      <c r="G44" s="3"/>
    </row>
    <row r="45" spans="1:25" x14ac:dyDescent="0.25">
      <c r="B45" s="546" t="s">
        <v>42</v>
      </c>
      <c r="C45" s="546"/>
      <c r="D45" s="546"/>
      <c r="E45" s="546"/>
      <c r="F45" s="546"/>
      <c r="G45" s="49"/>
    </row>
    <row r="46" spans="1:25" x14ac:dyDescent="0.25">
      <c r="B46" s="170" t="s">
        <v>43</v>
      </c>
      <c r="C46" s="51"/>
      <c r="D46" s="51"/>
      <c r="E46" s="51"/>
      <c r="F46" s="51"/>
    </row>
    <row r="50" spans="1:29" x14ac:dyDescent="0.25">
      <c r="B50" s="3"/>
      <c r="C50" s="3"/>
      <c r="D50" s="3"/>
      <c r="E50" s="3"/>
      <c r="F50" s="3"/>
      <c r="G50" s="3"/>
    </row>
    <row r="51" spans="1:29" x14ac:dyDescent="0.25">
      <c r="B51" s="1" t="s">
        <v>248</v>
      </c>
      <c r="C51" s="2"/>
      <c r="D51" s="55"/>
      <c r="E51" s="2"/>
      <c r="F51" s="2"/>
      <c r="G51" s="3"/>
    </row>
    <row r="52" spans="1:29" x14ac:dyDescent="0.25">
      <c r="B52" s="2"/>
      <c r="C52" s="2"/>
      <c r="D52" s="2"/>
      <c r="E52" s="2"/>
      <c r="F52" s="2"/>
      <c r="G52" s="3"/>
    </row>
    <row r="53" spans="1:29" x14ac:dyDescent="0.25">
      <c r="B53" s="542" t="s">
        <v>105</v>
      </c>
      <c r="C53" s="542"/>
      <c r="D53" s="542"/>
      <c r="E53" s="542"/>
      <c r="F53" s="542"/>
      <c r="G53" s="3"/>
    </row>
    <row r="54" spans="1:29" ht="14.45" customHeight="1" x14ac:dyDescent="0.25">
      <c r="B54" s="545" t="s">
        <v>0</v>
      </c>
      <c r="C54" s="545"/>
      <c r="D54" s="545"/>
      <c r="E54" s="545"/>
      <c r="F54" s="545"/>
      <c r="G54" s="3"/>
      <c r="H54" s="38" t="s">
        <v>106</v>
      </c>
      <c r="I54" s="56"/>
      <c r="J54" s="56"/>
      <c r="K54" s="56"/>
      <c r="L54" s="4"/>
      <c r="M54" s="57" t="s">
        <v>70</v>
      </c>
      <c r="N54" s="57"/>
      <c r="O54" s="57"/>
      <c r="P54" s="4"/>
      <c r="Q54" s="4"/>
      <c r="R54" s="4"/>
      <c r="S54" s="165" t="s">
        <v>71</v>
      </c>
      <c r="T54" s="4"/>
      <c r="U54" s="555" t="s">
        <v>312</v>
      </c>
      <c r="V54" s="556"/>
      <c r="W54" s="556"/>
      <c r="X54" s="557"/>
      <c r="Z54" s="533" t="s">
        <v>313</v>
      </c>
      <c r="AA54" s="534"/>
      <c r="AB54" s="534"/>
      <c r="AC54" s="535"/>
    </row>
    <row r="55" spans="1:29" x14ac:dyDescent="0.25">
      <c r="B55" s="200" t="s">
        <v>2</v>
      </c>
      <c r="C55" s="385" t="s">
        <v>2</v>
      </c>
      <c r="D55" s="388" t="s">
        <v>2</v>
      </c>
      <c r="E55" s="388" t="s">
        <v>303</v>
      </c>
      <c r="F55" s="389" t="s">
        <v>2</v>
      </c>
      <c r="G55" s="3"/>
      <c r="H55" s="59"/>
      <c r="I55" s="60" t="s">
        <v>72</v>
      </c>
      <c r="J55" s="61"/>
      <c r="K55" s="61"/>
      <c r="L55" s="4"/>
      <c r="M55" s="62"/>
      <c r="N55" s="141"/>
      <c r="O55" s="141"/>
      <c r="P55" s="4"/>
      <c r="Q55" s="4"/>
      <c r="R55" s="4"/>
      <c r="S55" s="143"/>
      <c r="T55" s="4"/>
      <c r="U55" s="395">
        <v>2017</v>
      </c>
      <c r="V55" s="395">
        <v>2018</v>
      </c>
      <c r="W55" s="395">
        <v>2018</v>
      </c>
      <c r="X55" s="398">
        <v>2019</v>
      </c>
      <c r="Z55" s="416">
        <v>2017</v>
      </c>
      <c r="AA55" s="412">
        <v>2018</v>
      </c>
      <c r="AB55" s="412">
        <v>2018</v>
      </c>
      <c r="AC55" s="417">
        <v>2019</v>
      </c>
    </row>
    <row r="56" spans="1:29" x14ac:dyDescent="0.25">
      <c r="B56" s="203" t="s">
        <v>2</v>
      </c>
      <c r="C56" s="390">
        <v>2017</v>
      </c>
      <c r="D56" s="390">
        <v>2018</v>
      </c>
      <c r="E56" s="390">
        <v>2018</v>
      </c>
      <c r="F56" s="391">
        <v>2019</v>
      </c>
      <c r="G56" s="3"/>
      <c r="H56" s="64">
        <v>2017</v>
      </c>
      <c r="I56" s="64">
        <v>2018</v>
      </c>
      <c r="J56" s="64">
        <v>2018</v>
      </c>
      <c r="K56" s="64">
        <v>2019</v>
      </c>
      <c r="L56" s="4"/>
      <c r="M56" s="142" t="s">
        <v>329</v>
      </c>
      <c r="N56" s="142" t="s">
        <v>329</v>
      </c>
      <c r="O56" s="142" t="s">
        <v>332</v>
      </c>
      <c r="P56" s="4"/>
      <c r="Q56" s="4"/>
      <c r="R56" s="4"/>
      <c r="S56" s="144" t="s">
        <v>329</v>
      </c>
      <c r="T56" s="4"/>
      <c r="U56" s="402" t="s">
        <v>295</v>
      </c>
      <c r="V56" s="402" t="s">
        <v>296</v>
      </c>
      <c r="W56" s="402" t="s">
        <v>297</v>
      </c>
      <c r="X56" s="403" t="s">
        <v>296</v>
      </c>
      <c r="Z56" s="504" t="s">
        <v>295</v>
      </c>
      <c r="AA56" s="421" t="s">
        <v>296</v>
      </c>
      <c r="AB56" s="421" t="s">
        <v>297</v>
      </c>
      <c r="AC56" s="422" t="s">
        <v>296</v>
      </c>
    </row>
    <row r="57" spans="1:29" ht="15.75" customHeight="1" x14ac:dyDescent="0.25">
      <c r="B57" s="206" t="s">
        <v>2</v>
      </c>
      <c r="C57" s="387" t="s">
        <v>295</v>
      </c>
      <c r="D57" s="387" t="s">
        <v>296</v>
      </c>
      <c r="E57" s="387" t="s">
        <v>325</v>
      </c>
      <c r="F57" s="392" t="s">
        <v>298</v>
      </c>
      <c r="G57" s="3"/>
      <c r="H57" s="65" t="s">
        <v>6</v>
      </c>
      <c r="I57" s="65" t="s">
        <v>7</v>
      </c>
      <c r="J57" s="65" t="s">
        <v>8</v>
      </c>
      <c r="K57" s="65" t="s">
        <v>7</v>
      </c>
      <c r="L57" s="4"/>
      <c r="M57" s="90" t="s">
        <v>7</v>
      </c>
      <c r="N57" s="90" t="s">
        <v>8</v>
      </c>
      <c r="O57" s="90" t="s">
        <v>7</v>
      </c>
      <c r="P57" s="4"/>
      <c r="Q57" s="4"/>
      <c r="R57" s="4"/>
      <c r="S57" s="145" t="s">
        <v>7</v>
      </c>
      <c r="T57" s="4"/>
      <c r="U57" s="526" t="s">
        <v>299</v>
      </c>
      <c r="V57" s="527"/>
      <c r="W57" s="527"/>
      <c r="X57" s="528"/>
      <c r="Z57" s="536" t="s">
        <v>299</v>
      </c>
      <c r="AA57" s="537"/>
      <c r="AB57" s="537"/>
      <c r="AC57" s="538"/>
    </row>
    <row r="58" spans="1:29" x14ac:dyDescent="0.25">
      <c r="B58" s="314" t="s">
        <v>73</v>
      </c>
      <c r="C58" s="198" t="s">
        <v>2</v>
      </c>
      <c r="D58" s="198" t="s">
        <v>2</v>
      </c>
      <c r="E58" s="198" t="s">
        <v>2</v>
      </c>
      <c r="F58" s="198" t="s">
        <v>2</v>
      </c>
      <c r="G58" s="3"/>
      <c r="H58" s="23"/>
      <c r="I58" s="23"/>
      <c r="J58" s="23"/>
      <c r="K58" s="23"/>
      <c r="L58" s="4"/>
      <c r="M58" s="66"/>
      <c r="N58" s="67"/>
      <c r="O58" s="67"/>
      <c r="P58" s="4"/>
      <c r="Q58" s="4"/>
      <c r="R58" s="4"/>
      <c r="S58" s="63"/>
      <c r="T58" s="4"/>
      <c r="U58" s="529"/>
      <c r="V58" s="530"/>
      <c r="W58" s="530"/>
      <c r="X58" s="531"/>
      <c r="Z58" s="539"/>
      <c r="AA58" s="540"/>
      <c r="AB58" s="540"/>
      <c r="AC58" s="541"/>
    </row>
    <row r="59" spans="1:29" x14ac:dyDescent="0.25">
      <c r="B59" s="314" t="s">
        <v>74</v>
      </c>
      <c r="C59" s="321" t="s">
        <v>2</v>
      </c>
      <c r="D59" s="321" t="s">
        <v>2</v>
      </c>
      <c r="E59" s="321" t="s">
        <v>2</v>
      </c>
      <c r="F59" s="321" t="s">
        <v>2</v>
      </c>
      <c r="G59" s="3"/>
      <c r="H59" s="23"/>
      <c r="I59" s="23"/>
      <c r="J59" s="23"/>
      <c r="K59" s="23"/>
      <c r="L59" s="4"/>
      <c r="M59" s="66"/>
      <c r="N59" s="67"/>
      <c r="O59" s="67"/>
      <c r="P59" s="4"/>
      <c r="Q59" s="4"/>
      <c r="R59" s="4"/>
      <c r="S59" s="63"/>
      <c r="T59" s="4"/>
      <c r="U59" s="397"/>
      <c r="V59" s="397"/>
      <c r="W59" s="397"/>
      <c r="X59" s="397"/>
      <c r="Z59" s="414"/>
      <c r="AA59" s="414"/>
      <c r="AB59" s="414"/>
      <c r="AC59" s="414"/>
    </row>
    <row r="60" spans="1:29" x14ac:dyDescent="0.25">
      <c r="A60" s="54" t="s">
        <v>101</v>
      </c>
      <c r="B60" s="295" t="s">
        <v>75</v>
      </c>
      <c r="C60" s="376" t="e">
        <f>VLOOKUP(A60,#REF!,MATCH($A$2,#REF!,0),0)</f>
        <v>#REF!</v>
      </c>
      <c r="D60" s="374" t="e">
        <f>VLOOKUP($A60,#REF!,MATCH( $A$2,#REF!,0)+1,0)</f>
        <v>#REF!</v>
      </c>
      <c r="E60" s="376" t="e">
        <f>VLOOKUP($A60,#REF!,MATCH( $A$2,#REF!,0),0)</f>
        <v>#REF!</v>
      </c>
      <c r="F60" s="374" t="e">
        <f>VLOOKUP($A60,#REF!,MATCH( $A$2,#REF!,0)+1,0)</f>
        <v>#REF!</v>
      </c>
      <c r="G60" s="3"/>
      <c r="H60" s="68"/>
      <c r="I60" s="68"/>
      <c r="J60" s="68"/>
      <c r="K60" s="68"/>
      <c r="L60" s="4"/>
      <c r="M60" s="66"/>
      <c r="N60" s="67"/>
      <c r="O60" s="67"/>
      <c r="P60" s="4"/>
      <c r="Q60" s="4"/>
      <c r="R60" s="4"/>
      <c r="S60" s="63"/>
      <c r="T60" s="4"/>
      <c r="U60" s="397"/>
      <c r="V60" s="397"/>
      <c r="W60" s="397"/>
      <c r="X60" s="397"/>
      <c r="Z60" s="414"/>
      <c r="AA60" s="414"/>
      <c r="AB60" s="414"/>
      <c r="AC60" s="414"/>
    </row>
    <row r="61" spans="1:29" x14ac:dyDescent="0.25">
      <c r="A61" s="54" t="s">
        <v>102</v>
      </c>
      <c r="B61" s="295" t="s">
        <v>76</v>
      </c>
      <c r="C61" s="376" t="e">
        <f>VLOOKUP(A61,#REF!,MATCH($A$2,#REF!,0),0)</f>
        <v>#REF!</v>
      </c>
      <c r="D61" s="374" t="e">
        <f>VLOOKUP($A61,#REF!,MATCH( $A$2,#REF!,0)+1,0)</f>
        <v>#REF!</v>
      </c>
      <c r="E61" s="376" t="e">
        <f>VLOOKUP($A61,#REF!,MATCH( $A$2,#REF!,0),0)</f>
        <v>#REF!</v>
      </c>
      <c r="F61" s="374" t="e">
        <f>VLOOKUP($A61,#REF!,MATCH( $A$2,#REF!,0)+1,0)</f>
        <v>#REF!</v>
      </c>
      <c r="G61" s="3"/>
      <c r="H61" s="68"/>
      <c r="I61" s="68"/>
      <c r="J61" s="68"/>
      <c r="K61" s="68"/>
      <c r="L61" s="4"/>
      <c r="M61" s="66"/>
      <c r="N61" s="67"/>
      <c r="O61" s="69"/>
      <c r="P61" s="4"/>
      <c r="Q61" s="4"/>
      <c r="R61" s="4"/>
      <c r="S61" s="63"/>
      <c r="T61" s="4"/>
      <c r="U61" s="397"/>
      <c r="V61" s="397"/>
      <c r="W61" s="397"/>
      <c r="X61" s="397"/>
      <c r="Z61" s="414"/>
      <c r="AA61" s="414"/>
      <c r="AB61" s="414"/>
      <c r="AC61" s="414"/>
    </row>
    <row r="62" spans="1:29" x14ac:dyDescent="0.25">
      <c r="A62" s="54" t="s">
        <v>103</v>
      </c>
      <c r="B62" s="295" t="s">
        <v>77</v>
      </c>
      <c r="C62" s="374" t="e">
        <f>VLOOKUP(A62,#REF!,MATCH($A$2,#REF!,0),0)</f>
        <v>#REF!</v>
      </c>
      <c r="D62" s="374" t="e">
        <f>VLOOKUP($A62,#REF!,MATCH( $A$2,#REF!,0)+1,0)</f>
        <v>#REF!</v>
      </c>
      <c r="E62" s="374" t="e">
        <f>VLOOKUP($A62,#REF!,MATCH( $A$2,#REF!,0),0)</f>
        <v>#REF!</v>
      </c>
      <c r="F62" s="374" t="e">
        <f>VLOOKUP($A62,#REF!,MATCH( $A$2,#REF!,0)+1,0)</f>
        <v>#REF!</v>
      </c>
      <c r="G62" s="3"/>
      <c r="H62" s="68"/>
      <c r="I62" s="68"/>
      <c r="J62" s="68"/>
      <c r="K62" s="68"/>
      <c r="L62" s="4"/>
      <c r="M62" s="66"/>
      <c r="N62" s="67"/>
      <c r="O62" s="67"/>
      <c r="P62" s="4"/>
      <c r="Q62" s="4"/>
      <c r="R62" s="4"/>
      <c r="S62" s="63"/>
      <c r="T62" s="4"/>
      <c r="U62" s="397"/>
      <c r="V62" s="397"/>
      <c r="W62" s="397"/>
      <c r="X62" s="397"/>
      <c r="Z62" s="414"/>
      <c r="AA62" s="414"/>
      <c r="AB62" s="414"/>
      <c r="AC62" s="414"/>
    </row>
    <row r="63" spans="1:29" ht="15" customHeight="1" outlineLevel="1" x14ac:dyDescent="0.25">
      <c r="A63" s="54" t="s">
        <v>193</v>
      </c>
      <c r="B63" s="295" t="s">
        <v>78</v>
      </c>
      <c r="C63" s="374" t="e">
        <f>VLOOKUP(A63,#REF!,MATCH($A$2,#REF!,0),0)</f>
        <v>#REF!</v>
      </c>
      <c r="D63" s="374" t="e">
        <f>VLOOKUP($A63,#REF!,MATCH( $A$2,#REF!,0)+1,0)</f>
        <v>#REF!</v>
      </c>
      <c r="E63" s="374" t="e">
        <f>VLOOKUP($A63,#REF!,MATCH( $A$2,#REF!,0),0)</f>
        <v>#REF!</v>
      </c>
      <c r="F63" s="374" t="e">
        <f>VLOOKUP($A63,#REF!,MATCH( $A$2,#REF!,0)+1,0)</f>
        <v>#REF!</v>
      </c>
      <c r="G63" s="3"/>
      <c r="H63" s="68"/>
      <c r="I63" s="68"/>
      <c r="J63" s="68"/>
      <c r="K63" s="68"/>
      <c r="L63" s="4"/>
      <c r="M63" s="66"/>
      <c r="N63" s="67"/>
      <c r="O63" s="67"/>
      <c r="P63" s="4"/>
      <c r="Q63" s="4"/>
      <c r="R63" s="4"/>
      <c r="S63" s="63"/>
      <c r="T63" s="4"/>
      <c r="U63" s="397"/>
      <c r="V63" s="397"/>
      <c r="W63" s="397"/>
      <c r="X63" s="397"/>
      <c r="Z63" s="414"/>
      <c r="AA63" s="414"/>
      <c r="AB63" s="414"/>
      <c r="AC63" s="414"/>
    </row>
    <row r="64" spans="1:29" x14ac:dyDescent="0.25">
      <c r="A64" s="54" t="s">
        <v>108</v>
      </c>
      <c r="B64" s="297" t="s">
        <v>79</v>
      </c>
      <c r="C64" s="379" t="e">
        <f t="shared" ref="C64" si="9">SUM(C60:C63)</f>
        <v>#REF!</v>
      </c>
      <c r="D64" s="379" t="e">
        <f t="shared" ref="D64" si="10">SUM(D60:D63)</f>
        <v>#REF!</v>
      </c>
      <c r="E64" s="379" t="e">
        <f t="shared" ref="E64" si="11">SUM(E60:E63)</f>
        <v>#REF!</v>
      </c>
      <c r="F64" s="379" t="e">
        <f t="shared" ref="F64" si="12">SUM(F60:F63)</f>
        <v>#REF!</v>
      </c>
      <c r="G64" s="3"/>
      <c r="H64" s="135" t="e">
        <f>VLOOKUP($A64,#REF!,MATCH( $A$2,#REF!,0),0)-C64</f>
        <v>#REF!</v>
      </c>
      <c r="I64" s="135" t="e">
        <f>VLOOKUP($A64,#REF!,MATCH( $A$2,#REF!,0)+1,0)-D64</f>
        <v>#REF!</v>
      </c>
      <c r="J64" s="135" t="e">
        <f>VLOOKUP($A64,#REF!,MATCH( $A$2,#REF!,0),0)-E64</f>
        <v>#REF!</v>
      </c>
      <c r="K64" s="135" t="e">
        <f>VLOOKUP($A64,#REF!,MATCH( $A$2,#REF!,0)+1,0)-F64</f>
        <v>#REF!</v>
      </c>
      <c r="L64" s="4"/>
      <c r="M64" s="70"/>
      <c r="N64" s="70"/>
      <c r="O64" s="70"/>
      <c r="P64" s="4"/>
      <c r="Q64" s="4"/>
      <c r="R64" s="4"/>
      <c r="S64" s="75"/>
      <c r="T64" s="4"/>
      <c r="U64" s="397"/>
      <c r="V64" s="397"/>
      <c r="W64" s="397"/>
      <c r="X64" s="397"/>
      <c r="Z64" s="414"/>
      <c r="AA64" s="414"/>
      <c r="AB64" s="414"/>
      <c r="AC64" s="414"/>
    </row>
    <row r="65" spans="1:29" x14ac:dyDescent="0.25">
      <c r="B65" s="314" t="s">
        <v>80</v>
      </c>
      <c r="C65" s="374" t="s">
        <v>2</v>
      </c>
      <c r="D65" s="374" t="s">
        <v>2</v>
      </c>
      <c r="E65" s="374" t="s">
        <v>2</v>
      </c>
      <c r="F65" s="374" t="s">
        <v>2</v>
      </c>
      <c r="G65" s="3"/>
      <c r="H65" s="68"/>
      <c r="I65" s="68"/>
      <c r="J65" s="68"/>
      <c r="K65" s="68"/>
      <c r="L65" s="4"/>
      <c r="M65" s="66"/>
      <c r="N65" s="67"/>
      <c r="O65" s="69"/>
      <c r="P65" s="4"/>
      <c r="Q65" s="4"/>
      <c r="R65" s="4"/>
      <c r="S65" s="63"/>
      <c r="T65" s="4"/>
      <c r="U65" s="397"/>
      <c r="V65" s="397"/>
      <c r="W65" s="397"/>
      <c r="X65" s="397"/>
      <c r="Z65" s="414"/>
      <c r="AA65" s="414"/>
      <c r="AB65" s="414"/>
      <c r="AC65" s="414"/>
    </row>
    <row r="66" spans="1:29" x14ac:dyDescent="0.25">
      <c r="A66" s="54" t="s">
        <v>109</v>
      </c>
      <c r="B66" s="295" t="s">
        <v>81</v>
      </c>
      <c r="C66" s="374" t="e">
        <f>VLOOKUP(A66,#REF!,MATCH($A$2,#REF!,0),0)</f>
        <v>#REF!</v>
      </c>
      <c r="D66" s="374" t="e">
        <f>VLOOKUP($A66,#REF!,MATCH( $A$2,#REF!,0)+1,0)</f>
        <v>#REF!</v>
      </c>
      <c r="E66" s="374" t="e">
        <f>VLOOKUP($A66,#REF!,MATCH( $A$2,#REF!,0),0)</f>
        <v>#REF!</v>
      </c>
      <c r="F66" s="374" t="e">
        <f>VLOOKUP($A66,#REF!,MATCH( $A$2,#REF!,0)+1,0)</f>
        <v>#REF!</v>
      </c>
      <c r="G66" s="3"/>
      <c r="H66" s="68"/>
      <c r="I66" s="68"/>
      <c r="J66" s="68"/>
      <c r="K66" s="68"/>
      <c r="L66" s="4"/>
      <c r="M66" s="66"/>
      <c r="N66" s="67"/>
      <c r="O66" s="67"/>
      <c r="P66" s="4"/>
      <c r="Q66" s="4"/>
      <c r="R66" s="4"/>
      <c r="S66" s="63"/>
      <c r="T66" s="4"/>
      <c r="U66" s="397"/>
      <c r="V66" s="397"/>
      <c r="W66" s="397"/>
      <c r="X66" s="397"/>
      <c r="Z66" s="414"/>
      <c r="AA66" s="414"/>
      <c r="AB66" s="414"/>
      <c r="AC66" s="414"/>
    </row>
    <row r="67" spans="1:29" ht="15" customHeight="1" x14ac:dyDescent="0.25">
      <c r="A67" s="54" t="s">
        <v>110</v>
      </c>
      <c r="B67" s="322" t="s">
        <v>82</v>
      </c>
      <c r="C67" s="374" t="e">
        <f>VLOOKUP(A67,#REF!,MATCH($A$2,#REF!,0),0)</f>
        <v>#REF!</v>
      </c>
      <c r="D67" s="374" t="e">
        <f>VLOOKUP($A67,#REF!,MATCH( $A$2,#REF!,0)+1,0)</f>
        <v>#REF!</v>
      </c>
      <c r="E67" s="374" t="e">
        <f>VLOOKUP($A67,#REF!,MATCH( $A$2,#REF!,0),0)</f>
        <v>#REF!</v>
      </c>
      <c r="F67" s="374" t="e">
        <f>VLOOKUP($A67,#REF!,MATCH( $A$2,#REF!,0)+1,0)</f>
        <v>#REF!</v>
      </c>
      <c r="G67" s="3"/>
      <c r="H67" s="68"/>
      <c r="I67" s="68"/>
      <c r="J67" s="68"/>
      <c r="K67" s="68"/>
      <c r="L67" s="4"/>
      <c r="M67" s="72"/>
      <c r="N67" s="72"/>
      <c r="O67" s="72"/>
      <c r="P67" s="4"/>
      <c r="Q67" s="4"/>
      <c r="R67" s="4"/>
      <c r="S67" s="63"/>
      <c r="T67" s="4"/>
      <c r="U67" s="397"/>
      <c r="V67" s="397"/>
      <c r="W67" s="397"/>
      <c r="X67" s="397"/>
      <c r="Z67" s="414"/>
      <c r="AA67" s="414"/>
      <c r="AB67" s="414"/>
      <c r="AC67" s="414"/>
    </row>
    <row r="68" spans="1:29" x14ac:dyDescent="0.25">
      <c r="A68" s="54" t="s">
        <v>111</v>
      </c>
      <c r="B68" s="295" t="s">
        <v>83</v>
      </c>
      <c r="C68" s="374" t="e">
        <f>VLOOKUP(A68,#REF!,MATCH($A$2,#REF!,0),0)</f>
        <v>#REF!</v>
      </c>
      <c r="D68" s="374" t="e">
        <f>VLOOKUP($A68,#REF!,MATCH( $A$2,#REF!,0)+1,0)</f>
        <v>#REF!</v>
      </c>
      <c r="E68" s="409" t="s">
        <v>306</v>
      </c>
      <c r="F68" s="409" t="s">
        <v>306</v>
      </c>
      <c r="G68" s="374"/>
      <c r="H68" s="68"/>
      <c r="I68" s="68"/>
      <c r="J68" s="68"/>
      <c r="K68" s="68"/>
      <c r="L68" s="4"/>
      <c r="M68" s="72"/>
      <c r="N68" s="72"/>
      <c r="O68" s="72"/>
      <c r="P68" s="4"/>
      <c r="Q68" s="4"/>
      <c r="R68" s="4"/>
      <c r="S68" s="63"/>
      <c r="T68" s="4"/>
      <c r="U68" s="397"/>
      <c r="V68" s="397"/>
      <c r="W68" s="397"/>
      <c r="X68" s="397"/>
      <c r="Z68" s="414"/>
      <c r="AA68" s="414"/>
      <c r="AB68" s="414"/>
      <c r="AC68" s="414"/>
    </row>
    <row r="69" spans="1:29" ht="15" customHeight="1" outlineLevel="1" x14ac:dyDescent="0.25">
      <c r="A69" s="54" t="s">
        <v>112</v>
      </c>
      <c r="B69" s="295" t="s">
        <v>84</v>
      </c>
      <c r="C69" s="374" t="e">
        <f>VLOOKUP(A69,#REF!,MATCH($A$2,#REF!,0),0)</f>
        <v>#REF!</v>
      </c>
      <c r="D69" s="374" t="e">
        <f>VLOOKUP($A69,#REF!,MATCH( $A$2,#REF!,0)+1,0)</f>
        <v>#REF!</v>
      </c>
      <c r="E69" s="374" t="e">
        <f>VLOOKUP($A69,#REF!,MATCH( $A$2,#REF!,0),0)</f>
        <v>#REF!</v>
      </c>
      <c r="F69" s="374" t="e">
        <f>VLOOKUP($A69,#REF!,MATCH( $A$2,#REF!,0)+1,0)</f>
        <v>#REF!</v>
      </c>
      <c r="G69" s="3"/>
      <c r="H69" s="68"/>
      <c r="I69" s="68"/>
      <c r="J69" s="68"/>
      <c r="K69" s="68"/>
      <c r="L69" s="40"/>
      <c r="M69" s="72"/>
      <c r="N69" s="72"/>
      <c r="O69" s="72"/>
      <c r="P69" s="40"/>
      <c r="Q69" s="40"/>
      <c r="R69" s="40"/>
      <c r="S69" s="63"/>
      <c r="T69" s="40"/>
      <c r="U69" s="397"/>
      <c r="V69" s="397"/>
      <c r="W69" s="397"/>
      <c r="X69" s="397"/>
      <c r="Z69" s="414"/>
      <c r="AA69" s="414"/>
      <c r="AB69" s="414"/>
      <c r="AC69" s="414"/>
    </row>
    <row r="70" spans="1:29" ht="15" customHeight="1" outlineLevel="1" x14ac:dyDescent="0.25">
      <c r="A70" s="54" t="s">
        <v>113</v>
      </c>
      <c r="B70" s="295" t="s">
        <v>85</v>
      </c>
      <c r="C70" s="374" t="e">
        <f>VLOOKUP(A70,#REF!,MATCH($A$2,#REF!,0),0)</f>
        <v>#REF!</v>
      </c>
      <c r="D70" s="374" t="e">
        <f>VLOOKUP($A70,#REF!,MATCH( $A$2,#REF!,0)+1,0)</f>
        <v>#REF!</v>
      </c>
      <c r="E70" s="374" t="e">
        <f>VLOOKUP($A70,#REF!,MATCH( $A$2,#REF!,0),0)</f>
        <v>#REF!</v>
      </c>
      <c r="F70" s="374" t="e">
        <f>VLOOKUP($A70,#REF!,MATCH( $A$2,#REF!,0)+1,0)</f>
        <v>#REF!</v>
      </c>
      <c r="G70" s="3"/>
      <c r="H70" s="68"/>
      <c r="I70" s="68"/>
      <c r="J70" s="68"/>
      <c r="K70" s="68"/>
      <c r="L70" s="4"/>
      <c r="M70" s="72"/>
      <c r="N70" s="72"/>
      <c r="O70" s="72"/>
      <c r="P70" s="4"/>
      <c r="Q70" s="4"/>
      <c r="R70" s="4"/>
      <c r="S70" s="63"/>
      <c r="T70" s="4"/>
      <c r="U70" s="397"/>
      <c r="V70" s="397"/>
      <c r="W70" s="397"/>
      <c r="X70" s="397"/>
      <c r="Z70" s="414"/>
      <c r="AA70" s="414"/>
      <c r="AB70" s="414"/>
      <c r="AC70" s="414"/>
    </row>
    <row r="71" spans="1:29" x14ac:dyDescent="0.25">
      <c r="A71" s="54" t="s">
        <v>114</v>
      </c>
      <c r="B71" s="295" t="s">
        <v>86</v>
      </c>
      <c r="C71" s="374" t="e">
        <f>VLOOKUP(A71,#REF!,MATCH($A$2,#REF!,0),0)</f>
        <v>#REF!</v>
      </c>
      <c r="D71" s="374" t="e">
        <f>VLOOKUP($A71,#REF!,MATCH( $A$2,#REF!,0)+1,0)</f>
        <v>#REF!</v>
      </c>
      <c r="E71" s="374" t="e">
        <f>VLOOKUP($A71,#REF!,MATCH( $A$2,#REF!,0),0)</f>
        <v>#REF!</v>
      </c>
      <c r="F71" s="374" t="e">
        <f>VLOOKUP($A71,#REF!,MATCH( $A$2,#REF!,0)+1,0)</f>
        <v>#REF!</v>
      </c>
      <c r="G71" s="3"/>
      <c r="H71" s="68"/>
      <c r="I71" s="68"/>
      <c r="J71" s="68"/>
      <c r="K71" s="68"/>
      <c r="L71" s="4"/>
      <c r="M71" s="72"/>
      <c r="N71" s="72"/>
      <c r="O71" s="72"/>
      <c r="P71" s="4"/>
      <c r="Q71" s="4"/>
      <c r="R71" s="4"/>
      <c r="S71" s="63"/>
      <c r="T71" s="4"/>
      <c r="U71" s="397"/>
      <c r="V71" s="397"/>
      <c r="W71" s="397"/>
      <c r="X71" s="397"/>
      <c r="Z71" s="414"/>
      <c r="AA71" s="414"/>
      <c r="AB71" s="414"/>
      <c r="AC71" s="414"/>
    </row>
    <row r="72" spans="1:29" x14ac:dyDescent="0.25">
      <c r="A72" s="54" t="s">
        <v>115</v>
      </c>
      <c r="B72" s="295" t="s">
        <v>39</v>
      </c>
      <c r="C72" s="374" t="e">
        <f>VLOOKUP(A72,#REF!,MATCH($A$2,#REF!,0),0)</f>
        <v>#REF!</v>
      </c>
      <c r="D72" s="374" t="e">
        <f>VLOOKUP($A72,#REF!,MATCH( $A$2,#REF!,0)+1,0)</f>
        <v>#REF!</v>
      </c>
      <c r="E72" s="374" t="e">
        <f>VLOOKUP($A72,#REF!,MATCH( $A$2,#REF!,0),0)</f>
        <v>#REF!</v>
      </c>
      <c r="F72" s="374" t="e">
        <f>VLOOKUP($A72,#REF!,MATCH( $A$2,#REF!,0)+1,0)</f>
        <v>#REF!</v>
      </c>
      <c r="G72" s="3"/>
      <c r="H72" s="68"/>
      <c r="I72" s="68"/>
      <c r="J72" s="68"/>
      <c r="K72" s="68"/>
      <c r="L72" s="4"/>
      <c r="M72" s="66"/>
      <c r="N72" s="67"/>
      <c r="O72" s="67"/>
      <c r="P72" s="4"/>
      <c r="Q72" s="4"/>
      <c r="R72" s="4"/>
      <c r="S72" s="63"/>
      <c r="T72" s="4"/>
      <c r="U72" s="397"/>
      <c r="V72" s="397"/>
      <c r="W72" s="397"/>
      <c r="X72" s="397"/>
      <c r="Z72" s="414"/>
      <c r="AA72" s="414"/>
      <c r="AB72" s="414"/>
      <c r="AC72" s="414"/>
    </row>
    <row r="73" spans="1:29" x14ac:dyDescent="0.25">
      <c r="A73" s="54" t="s">
        <v>116</v>
      </c>
      <c r="B73" s="297" t="s">
        <v>87</v>
      </c>
      <c r="C73" s="379" t="e">
        <f t="shared" ref="C73" si="13">SUM(C66:C72)</f>
        <v>#REF!</v>
      </c>
      <c r="D73" s="379" t="e">
        <f t="shared" ref="D73" si="14">SUM(D66:D72)</f>
        <v>#REF!</v>
      </c>
      <c r="E73" s="379" t="e">
        <f t="shared" ref="E73" si="15">SUM(E66:E72)</f>
        <v>#REF!</v>
      </c>
      <c r="F73" s="379" t="e">
        <f t="shared" ref="F73" si="16">SUM(F66:F72)</f>
        <v>#REF!</v>
      </c>
      <c r="G73" s="3"/>
      <c r="H73" s="24" t="e">
        <f>VLOOKUP($A73,#REF!,MATCH( $A$2,#REF!,0),0)-C73</f>
        <v>#REF!</v>
      </c>
      <c r="I73" s="24" t="e">
        <f>VLOOKUP($A73,#REF!,MATCH( $A$2,#REF!,0)+1,0)-D73</f>
        <v>#REF!</v>
      </c>
      <c r="J73" s="24" t="e">
        <f>VLOOKUP($A73,#REF!,MATCH( $A$2,#REF!,0),0)-E73</f>
        <v>#REF!</v>
      </c>
      <c r="K73" s="24" t="e">
        <f>VLOOKUP($A73,#REF!,MATCH( $A$2,#REF!,0)+1,0)-F73</f>
        <v>#REF!</v>
      </c>
      <c r="L73" s="4"/>
      <c r="M73" s="70"/>
      <c r="N73" s="70"/>
      <c r="O73" s="70"/>
      <c r="P73" s="4"/>
      <c r="Q73" s="4"/>
      <c r="R73" s="4"/>
      <c r="S73" s="75"/>
      <c r="T73" s="4"/>
      <c r="U73" s="397"/>
      <c r="V73" s="397"/>
      <c r="W73" s="397"/>
      <c r="X73" s="397"/>
      <c r="Z73" s="414"/>
      <c r="AA73" s="414"/>
      <c r="AB73" s="414"/>
      <c r="AC73" s="414"/>
    </row>
    <row r="74" spans="1:29" x14ac:dyDescent="0.25">
      <c r="A74" s="54" t="s">
        <v>117</v>
      </c>
      <c r="B74" s="297" t="s">
        <v>88</v>
      </c>
      <c r="C74" s="379" t="e">
        <f t="shared" ref="C74" si="17">C64+C73</f>
        <v>#REF!</v>
      </c>
      <c r="D74" s="379" t="e">
        <f t="shared" ref="D74" si="18">D64+D73</f>
        <v>#REF!</v>
      </c>
      <c r="E74" s="379" t="e">
        <f t="shared" ref="E74" si="19">E64+E73</f>
        <v>#REF!</v>
      </c>
      <c r="F74" s="379" t="e">
        <f t="shared" ref="F74" si="20">F64+F73</f>
        <v>#REF!</v>
      </c>
      <c r="G74" s="3"/>
      <c r="H74" s="135" t="e">
        <f>VLOOKUP($A74,#REF!,MATCH( $A$2,#REF!,0),0)-C74</f>
        <v>#REF!</v>
      </c>
      <c r="I74" s="135" t="e">
        <f>VLOOKUP($A74,#REF!,MATCH( $A$2,#REF!,0)+1,0)-D74</f>
        <v>#REF!</v>
      </c>
      <c r="J74" s="135" t="e">
        <f>VLOOKUP($A74,#REF!,MATCH( $A$2,#REF!,0),0)-E74</f>
        <v>#REF!</v>
      </c>
      <c r="K74" s="135" t="e">
        <f>VLOOKUP($A74,#REF!,MATCH( $A$2,#REF!,0)+1,0)-F74</f>
        <v>#REF!</v>
      </c>
      <c r="L74" s="4"/>
      <c r="M74" s="70"/>
      <c r="N74" s="70"/>
      <c r="O74" s="70"/>
      <c r="P74" s="4"/>
      <c r="Q74" s="4"/>
      <c r="R74" s="4"/>
      <c r="S74" s="75"/>
      <c r="T74" s="4"/>
      <c r="U74" s="397"/>
      <c r="V74" s="397"/>
      <c r="W74" s="397"/>
      <c r="X74" s="397"/>
      <c r="Z74" s="414"/>
      <c r="AA74" s="414"/>
      <c r="AB74" s="414"/>
      <c r="AC74" s="414"/>
    </row>
    <row r="75" spans="1:29" x14ac:dyDescent="0.25">
      <c r="B75" s="314" t="s">
        <v>89</v>
      </c>
      <c r="C75" s="374" t="s">
        <v>2</v>
      </c>
      <c r="D75" s="374" t="s">
        <v>2</v>
      </c>
      <c r="E75" s="374" t="s">
        <v>2</v>
      </c>
      <c r="F75" s="374" t="s">
        <v>2</v>
      </c>
      <c r="G75" s="3"/>
      <c r="H75" s="74"/>
      <c r="I75" s="74"/>
      <c r="J75" s="74"/>
      <c r="K75" s="74"/>
      <c r="L75" s="4"/>
      <c r="M75" s="66"/>
      <c r="N75" s="67"/>
      <c r="O75" s="67"/>
      <c r="P75" s="4"/>
      <c r="Q75" s="4"/>
      <c r="R75" s="4"/>
      <c r="S75" s="63"/>
      <c r="T75" s="4"/>
      <c r="U75" s="397"/>
      <c r="V75" s="397"/>
      <c r="W75" s="397"/>
      <c r="X75" s="397"/>
      <c r="Z75" s="414"/>
      <c r="AA75" s="414"/>
      <c r="AB75" s="414"/>
      <c r="AC75" s="414"/>
    </row>
    <row r="76" spans="1:29" x14ac:dyDescent="0.25">
      <c r="A76" s="54" t="s">
        <v>118</v>
      </c>
      <c r="B76" s="295" t="s">
        <v>90</v>
      </c>
      <c r="C76" s="374" t="e">
        <f>-VLOOKUP(A76,#REF!,MATCH($A$2,#REF!,0),0)</f>
        <v>#REF!</v>
      </c>
      <c r="D76" s="374" t="e">
        <f>-VLOOKUP($A76,#REF!,MATCH( $A$2,#REF!,0)+1,0)</f>
        <v>#REF!</v>
      </c>
      <c r="E76" s="374" t="e">
        <f>-VLOOKUP($A76,#REF!,MATCH( $A$2,#REF!,0),0)</f>
        <v>#REF!</v>
      </c>
      <c r="F76" s="374" t="e">
        <f>-VLOOKUP($A76,#REF!,MATCH( $A$2,#REF!,0)+1,0)</f>
        <v>#REF!</v>
      </c>
      <c r="G76" s="3"/>
      <c r="H76" s="68"/>
      <c r="I76" s="68"/>
      <c r="J76" s="68"/>
      <c r="K76" s="68"/>
      <c r="L76" s="4"/>
      <c r="M76" s="66"/>
      <c r="N76" s="67"/>
      <c r="O76" s="69"/>
      <c r="P76" s="4"/>
      <c r="Q76" s="4"/>
      <c r="R76" s="4"/>
      <c r="S76" s="63"/>
      <c r="T76" s="4"/>
      <c r="U76" s="397"/>
      <c r="V76" s="397"/>
      <c r="W76" s="397"/>
      <c r="X76" s="397"/>
      <c r="Z76" s="414"/>
      <c r="AA76" s="414"/>
      <c r="AB76" s="414"/>
      <c r="AC76" s="414"/>
    </row>
    <row r="77" spans="1:29" x14ac:dyDescent="0.25">
      <c r="A77" s="54" t="s">
        <v>119</v>
      </c>
      <c r="B77" s="295" t="s">
        <v>91</v>
      </c>
      <c r="C77" s="374" t="e">
        <f>-VLOOKUP(A77,#REF!,MATCH($A$2,#REF!,0),0)</f>
        <v>#REF!</v>
      </c>
      <c r="D77" s="374" t="e">
        <f>-VLOOKUP($A77,#REF!,MATCH( $A$2,#REF!,0)+1,0)</f>
        <v>#REF!</v>
      </c>
      <c r="E77" s="374" t="e">
        <f>-VLOOKUP($A77,#REF!,MATCH( $A$2,#REF!,0),0)</f>
        <v>#REF!</v>
      </c>
      <c r="F77" s="374" t="e">
        <f>-VLOOKUP($A77,#REF!,MATCH( $A$2,#REF!,0)+1,0)</f>
        <v>#REF!</v>
      </c>
      <c r="G77" s="3"/>
      <c r="H77" s="68"/>
      <c r="I77" s="68"/>
      <c r="J77" s="68"/>
      <c r="K77" s="68"/>
      <c r="L77" s="4"/>
      <c r="M77" s="66"/>
      <c r="N77" s="67"/>
      <c r="O77" s="67"/>
      <c r="P77" s="4"/>
      <c r="Q77" s="4"/>
      <c r="R77" s="4"/>
      <c r="S77" s="63"/>
      <c r="T77" s="4"/>
      <c r="U77" s="397"/>
      <c r="V77" s="397"/>
      <c r="W77" s="397"/>
      <c r="X77" s="397"/>
      <c r="Z77" s="414"/>
      <c r="AA77" s="414"/>
      <c r="AB77" s="414"/>
      <c r="AC77" s="414"/>
    </row>
    <row r="78" spans="1:29" x14ac:dyDescent="0.25">
      <c r="A78" s="54" t="s">
        <v>120</v>
      </c>
      <c r="B78" s="295" t="s">
        <v>92</v>
      </c>
      <c r="C78" s="374" t="e">
        <f>-VLOOKUP(A78,#REF!,MATCH($A$2,#REF!,0),0)</f>
        <v>#REF!</v>
      </c>
      <c r="D78" s="374" t="e">
        <f>-VLOOKUP($A78,#REF!,MATCH( $A$2,#REF!,0)+1,0)</f>
        <v>#REF!</v>
      </c>
      <c r="E78" s="409" t="s">
        <v>306</v>
      </c>
      <c r="F78" s="409" t="s">
        <v>306</v>
      </c>
      <c r="G78" s="3"/>
      <c r="H78" s="68"/>
      <c r="I78" s="68"/>
      <c r="J78" s="68"/>
      <c r="K78" s="68"/>
      <c r="L78" s="4"/>
      <c r="M78" s="66"/>
      <c r="N78" s="67"/>
      <c r="O78" s="69"/>
      <c r="P78" s="4"/>
      <c r="Q78" s="4"/>
      <c r="R78" s="4"/>
      <c r="S78" s="63"/>
      <c r="T78" s="4"/>
      <c r="U78" s="397"/>
      <c r="V78" s="397"/>
      <c r="W78" s="397"/>
      <c r="X78" s="397"/>
      <c r="Z78" s="414"/>
      <c r="AA78" s="414"/>
      <c r="AB78" s="414"/>
      <c r="AC78" s="414"/>
    </row>
    <row r="79" spans="1:29" ht="15" customHeight="1" outlineLevel="1" x14ac:dyDescent="0.25">
      <c r="A79" s="54" t="s">
        <v>121</v>
      </c>
      <c r="B79" s="295" t="s">
        <v>39</v>
      </c>
      <c r="C79" s="374" t="e">
        <f>-VLOOKUP(A79,#REF!,MATCH($A$2,#REF!,0),0)</f>
        <v>#REF!</v>
      </c>
      <c r="D79" s="374" t="e">
        <f>-VLOOKUP($A79,#REF!,MATCH( $A$2,#REF!,0)+1,0)</f>
        <v>#REF!</v>
      </c>
      <c r="E79" s="374" t="e">
        <f>-VLOOKUP($A79,#REF!,MATCH( $A$2,#REF!,0),0)</f>
        <v>#REF!</v>
      </c>
      <c r="F79" s="374" t="e">
        <f>-VLOOKUP($A79,#REF!,MATCH( $A$2,#REF!,0)+1,0)</f>
        <v>#REF!</v>
      </c>
      <c r="G79" s="3"/>
      <c r="H79" s="68"/>
      <c r="I79" s="68"/>
      <c r="J79" s="68" t="e">
        <f>VLOOKUP($A79,#REF!,MATCH( $A$2,#REF!,0),0)-E79</f>
        <v>#REF!</v>
      </c>
      <c r="K79" s="68" t="e">
        <f>VLOOKUP($A79,#REF!,MATCH( $A$2,#REF!,0)+1,0)-F79</f>
        <v>#REF!</v>
      </c>
      <c r="L79" s="4"/>
      <c r="M79" s="66"/>
      <c r="N79" s="67"/>
      <c r="O79" s="67"/>
      <c r="P79" s="4"/>
      <c r="Q79" s="4"/>
      <c r="R79" s="4"/>
      <c r="S79" s="63"/>
      <c r="T79" s="4"/>
      <c r="U79" s="397"/>
      <c r="V79" s="397"/>
      <c r="W79" s="397"/>
      <c r="X79" s="397"/>
      <c r="Z79" s="414"/>
      <c r="AA79" s="414"/>
      <c r="AB79" s="414"/>
      <c r="AC79" s="414"/>
    </row>
    <row r="80" spans="1:29" x14ac:dyDescent="0.25">
      <c r="A80" s="54" t="s">
        <v>122</v>
      </c>
      <c r="B80" s="297" t="s">
        <v>93</v>
      </c>
      <c r="C80" s="379" t="e">
        <f t="shared" ref="C80" si="21">SUM(C76:C79)</f>
        <v>#REF!</v>
      </c>
      <c r="D80" s="379" t="e">
        <f t="shared" ref="D80" si="22">SUM(D76:D79)</f>
        <v>#REF!</v>
      </c>
      <c r="E80" s="379" t="e">
        <f t="shared" ref="E80" si="23">SUM(E76:E79)</f>
        <v>#REF!</v>
      </c>
      <c r="F80" s="379" t="e">
        <f t="shared" ref="F80" si="24">SUM(F76:F79)</f>
        <v>#REF!</v>
      </c>
      <c r="G80" s="3"/>
      <c r="H80" s="24" t="e">
        <f>-VLOOKUP($A80,#REF!,MATCH( $A$2,#REF!,0),0)-C80</f>
        <v>#REF!</v>
      </c>
      <c r="I80" s="24" t="e">
        <f>-VLOOKUP($A80,#REF!,MATCH( $A$2,#REF!,0)+1,0)-D80</f>
        <v>#REF!</v>
      </c>
      <c r="J80" s="24" t="e">
        <f>-VLOOKUP($A80,#REF!,MATCH( $A$2,#REF!,0),0)-E80</f>
        <v>#REF!</v>
      </c>
      <c r="K80" s="24" t="e">
        <f>-VLOOKUP($A80,#REF!,MATCH( $A$2,#REF!,0)+1,0)-F80</f>
        <v>#REF!</v>
      </c>
      <c r="L80" s="29"/>
      <c r="M80" s="70"/>
      <c r="N80" s="70"/>
      <c r="O80" s="70"/>
      <c r="P80" s="29"/>
      <c r="Q80" s="29"/>
      <c r="R80" s="29"/>
      <c r="S80" s="75"/>
      <c r="T80" s="29"/>
      <c r="U80" s="397"/>
      <c r="V80" s="397"/>
      <c r="W80" s="397"/>
      <c r="X80" s="397"/>
      <c r="Z80" s="414"/>
      <c r="AA80" s="414"/>
      <c r="AB80" s="414"/>
      <c r="AC80" s="414"/>
    </row>
    <row r="81" spans="1:29" ht="15.75" thickBot="1" x14ac:dyDescent="0.3">
      <c r="A81" s="54" t="s">
        <v>123</v>
      </c>
      <c r="B81" s="299" t="s">
        <v>94</v>
      </c>
      <c r="C81" s="300" t="e">
        <f t="shared" ref="C81" si="25">C74-C80</f>
        <v>#REF!</v>
      </c>
      <c r="D81" s="300" t="e">
        <f t="shared" ref="D81" si="26">D74-D80</f>
        <v>#REF!</v>
      </c>
      <c r="E81" s="300" t="e">
        <f t="shared" ref="E81" si="27">E74-E80</f>
        <v>#REF!</v>
      </c>
      <c r="F81" s="300" t="e">
        <f t="shared" ref="F81" si="28">F74-F80</f>
        <v>#REF!</v>
      </c>
      <c r="G81" s="3"/>
      <c r="H81" s="136" t="e">
        <f>VLOOKUP($A81,#REF!,MATCH( $A$2,#REF!,0),0)-C81</f>
        <v>#REF!</v>
      </c>
      <c r="I81" s="136" t="e">
        <f>VLOOKUP($A81,#REF!,MATCH( $A$2,#REF!,0)+1,0)-D81</f>
        <v>#REF!</v>
      </c>
      <c r="J81" s="136" t="e">
        <f>VLOOKUP($A81,#REF!,MATCH( $A$2,#REF!,0),0)-E81</f>
        <v>#REF!</v>
      </c>
      <c r="K81" s="136" t="e">
        <f>VLOOKUP($A81,#REF!,MATCH( $A$2,#REF!,0)+1,0)-F81</f>
        <v>#REF!</v>
      </c>
      <c r="L81" s="29"/>
      <c r="M81" s="76"/>
      <c r="N81" s="76"/>
      <c r="O81" s="76"/>
      <c r="P81" s="29"/>
      <c r="Q81" s="29"/>
      <c r="R81" s="29"/>
      <c r="S81" s="77"/>
      <c r="T81" s="29"/>
      <c r="U81" s="397"/>
      <c r="V81" s="397"/>
      <c r="W81" s="397"/>
      <c r="X81" s="397"/>
      <c r="Z81" s="414"/>
      <c r="AA81" s="414"/>
      <c r="AB81" s="414"/>
      <c r="AC81" s="414"/>
    </row>
    <row r="82" spans="1:29" x14ac:dyDescent="0.25">
      <c r="B82" s="314" t="s">
        <v>95</v>
      </c>
      <c r="C82" s="374" t="s">
        <v>2</v>
      </c>
      <c r="D82" s="374" t="s">
        <v>2</v>
      </c>
      <c r="E82" s="374" t="s">
        <v>2</v>
      </c>
      <c r="F82" s="374" t="s">
        <v>2</v>
      </c>
      <c r="G82" s="3"/>
      <c r="H82" s="78"/>
      <c r="I82" s="78"/>
      <c r="J82" s="78"/>
      <c r="K82" s="78"/>
      <c r="L82" s="29"/>
      <c r="M82" s="67"/>
      <c r="N82" s="67"/>
      <c r="O82" s="67"/>
      <c r="P82" s="29"/>
      <c r="Q82" s="29"/>
      <c r="R82" s="29"/>
      <c r="S82" s="79"/>
      <c r="T82" s="29"/>
      <c r="U82" s="397"/>
      <c r="V82" s="397"/>
      <c r="W82" s="397"/>
      <c r="X82" s="397"/>
      <c r="Z82" s="414"/>
      <c r="AA82" s="414"/>
      <c r="AB82" s="414"/>
      <c r="AC82" s="414"/>
    </row>
    <row r="83" spans="1:29" x14ac:dyDescent="0.25">
      <c r="A83" s="54" t="s">
        <v>124</v>
      </c>
      <c r="B83" s="296" t="s">
        <v>96</v>
      </c>
      <c r="C83" s="374" t="e">
        <f>-VLOOKUP(A83,#REF!,MATCH($A$2,#REF!,0),0)</f>
        <v>#REF!</v>
      </c>
      <c r="D83" s="374" t="e">
        <f>-VLOOKUP($A83,#REF!,MATCH( $A$2,#REF!,0)+1,0)</f>
        <v>#REF!</v>
      </c>
      <c r="E83" s="374" t="e">
        <f>-VLOOKUP($A83,#REF!,MATCH( $A$2,#REF!,0),0)-W84</f>
        <v>#REF!</v>
      </c>
      <c r="F83" s="374" t="e">
        <f>-VLOOKUP($A83,#REF!,MATCH( $A$2,#REF!,0)+1,0)-X84</f>
        <v>#REF!</v>
      </c>
      <c r="G83" s="3"/>
      <c r="H83" s="78"/>
      <c r="I83" s="78"/>
      <c r="J83" s="78"/>
      <c r="K83" s="78"/>
      <c r="L83" s="29"/>
      <c r="M83" s="113"/>
      <c r="N83" s="113"/>
      <c r="O83" s="113"/>
      <c r="P83" s="29"/>
      <c r="Q83" s="29"/>
      <c r="R83" s="29"/>
      <c r="S83" s="79"/>
      <c r="T83" s="29"/>
      <c r="U83" s="397"/>
      <c r="V83" s="397"/>
      <c r="W83" s="397"/>
      <c r="X83" s="397"/>
      <c r="Z83" s="414"/>
      <c r="AA83" s="414"/>
      <c r="AB83" s="414"/>
      <c r="AC83" s="414"/>
    </row>
    <row r="84" spans="1:29" x14ac:dyDescent="0.25">
      <c r="A84" s="54" t="s">
        <v>125</v>
      </c>
      <c r="B84" s="295" t="s">
        <v>97</v>
      </c>
      <c r="C84" s="374" t="e">
        <f>-VLOOKUP(A84,#REF!,MATCH($A$2,#REF!,0),0)</f>
        <v>#REF!</v>
      </c>
      <c r="D84" s="374" t="e">
        <f>-VLOOKUP($A84,#REF!,MATCH( $A$2,#REF!,0)+1,0)</f>
        <v>#REF!</v>
      </c>
      <c r="E84" s="374" t="e">
        <f>-VLOOKUP($A84,#REF!,MATCH( $A$2,#REF!,0),0)-W85</f>
        <v>#REF!</v>
      </c>
      <c r="F84" s="374" t="e">
        <f>-VLOOKUP($A84,#REF!,MATCH( $A$2,#REF!,0)+1,0)-X85</f>
        <v>#REF!</v>
      </c>
      <c r="G84" s="3"/>
      <c r="H84" s="68"/>
      <c r="I84" s="68"/>
      <c r="J84" s="68"/>
      <c r="K84" s="68"/>
      <c r="L84" s="4"/>
      <c r="M84" s="66"/>
      <c r="N84" s="66"/>
      <c r="O84" s="66"/>
      <c r="P84" s="4"/>
      <c r="Q84" s="4"/>
      <c r="R84" s="4"/>
      <c r="S84" s="63"/>
      <c r="T84" s="4"/>
      <c r="U84" s="397"/>
      <c r="V84" s="397"/>
      <c r="W84" s="397"/>
      <c r="X84" s="397"/>
      <c r="Z84" s="414"/>
      <c r="AA84" s="414"/>
      <c r="AB84" s="414"/>
      <c r="AC84" s="414"/>
    </row>
    <row r="85" spans="1:29" x14ac:dyDescent="0.25">
      <c r="A85" s="54" t="s">
        <v>126</v>
      </c>
      <c r="B85" s="296" t="s">
        <v>98</v>
      </c>
      <c r="C85" s="374" t="e">
        <f>-VLOOKUP(A85,#REF!,MATCH($A$2,#REF!,0),0)</f>
        <v>#REF!</v>
      </c>
      <c r="D85" s="374" t="e">
        <f>-VLOOKUP($A85,#REF!,MATCH( $A$2,#REF!,0)+1,0)</f>
        <v>#REF!</v>
      </c>
      <c r="E85" s="374" t="e">
        <f>-VLOOKUP($A85,#REF!,MATCH( $A$2,#REF!,0),0)-W86</f>
        <v>#REF!</v>
      </c>
      <c r="F85" s="374" t="e">
        <f>-VLOOKUP($A85,#REF!,MATCH( $A$2,#REF!,0)+1,0)-X86</f>
        <v>#REF!</v>
      </c>
      <c r="G85" s="3"/>
      <c r="H85" s="68"/>
      <c r="I85" s="68"/>
      <c r="J85" s="68"/>
      <c r="K85" s="68"/>
      <c r="L85" s="4"/>
      <c r="M85" s="80"/>
      <c r="N85" s="80"/>
      <c r="O85" s="80"/>
      <c r="P85" s="4"/>
      <c r="Q85" s="4"/>
      <c r="R85" s="4"/>
      <c r="S85" s="63"/>
      <c r="T85" s="4"/>
      <c r="U85" s="397"/>
      <c r="V85" s="397"/>
      <c r="W85" s="397"/>
      <c r="X85" s="397"/>
      <c r="Z85" s="414"/>
      <c r="AA85" s="414"/>
      <c r="AB85" s="414"/>
      <c r="AC85" s="414"/>
    </row>
    <row r="86" spans="1:29" ht="15.75" thickBot="1" x14ac:dyDescent="0.3">
      <c r="A86" s="54" t="s">
        <v>127</v>
      </c>
      <c r="B86" s="299" t="s">
        <v>99</v>
      </c>
      <c r="C86" s="300" t="e">
        <f>SUM(C83:C85)</f>
        <v>#REF!</v>
      </c>
      <c r="D86" s="300" t="e">
        <f t="shared" ref="D86:F86" si="29">SUM(D83:D85)</f>
        <v>#REF!</v>
      </c>
      <c r="E86" s="300" t="e">
        <f t="shared" si="29"/>
        <v>#REF!</v>
      </c>
      <c r="F86" s="300" t="e">
        <f t="shared" si="29"/>
        <v>#REF!</v>
      </c>
      <c r="G86" s="3"/>
      <c r="H86" s="136" t="e">
        <f>-VLOOKUP($A86,#REF!,MATCH( $A$2,#REF!,0),0)-C86</f>
        <v>#REF!</v>
      </c>
      <c r="I86" s="136" t="e">
        <f>-VLOOKUP($A86,#REF!,MATCH( $A$2,#REF!,0)+1,0)-D86</f>
        <v>#REF!</v>
      </c>
      <c r="J86" s="136" t="e">
        <f>-VLOOKUP($A86,#REF!,MATCH( $A$2,#REF!,0),0)-E86</f>
        <v>#REF!</v>
      </c>
      <c r="K86" s="136" t="e">
        <f>-VLOOKUP($A86,#REF!,MATCH( $A$2,#REF!,0)+1,0)-F86</f>
        <v>#REF!</v>
      </c>
      <c r="L86" s="4"/>
      <c r="M86" s="76"/>
      <c r="N86" s="76"/>
      <c r="O86" s="76"/>
      <c r="P86" s="4"/>
      <c r="Q86" s="4"/>
      <c r="R86" s="4"/>
      <c r="S86" s="77"/>
      <c r="T86" s="4"/>
      <c r="U86" s="397"/>
      <c r="V86" s="397"/>
      <c r="W86" s="397"/>
      <c r="X86" s="397"/>
      <c r="Z86" s="414"/>
      <c r="AA86" s="414"/>
      <c r="AB86" s="414"/>
      <c r="AC86" s="414"/>
    </row>
    <row r="87" spans="1:29" x14ac:dyDescent="0.25">
      <c r="B87" s="259" t="s">
        <v>278</v>
      </c>
      <c r="C87" s="3"/>
      <c r="D87" s="3"/>
      <c r="E87" s="3"/>
      <c r="F87" s="3"/>
      <c r="G87" s="3"/>
      <c r="W87" s="49"/>
      <c r="X87" s="49"/>
      <c r="Y87" s="49"/>
      <c r="Z87" s="49"/>
    </row>
    <row r="88" spans="1:29" x14ac:dyDescent="0.25">
      <c r="B88" s="3"/>
      <c r="C88" s="3"/>
      <c r="D88" s="3"/>
      <c r="E88" s="3"/>
      <c r="F88" s="3"/>
      <c r="G88" s="3"/>
      <c r="W88" s="49"/>
      <c r="X88" s="49"/>
      <c r="Y88" s="49"/>
      <c r="Z88" s="49"/>
    </row>
    <row r="89" spans="1:29" x14ac:dyDescent="0.25">
      <c r="B89" s="3"/>
      <c r="C89" s="3"/>
      <c r="D89" s="3"/>
      <c r="E89" s="3"/>
      <c r="F89" s="3"/>
      <c r="G89" s="3"/>
    </row>
    <row r="90" spans="1:29" x14ac:dyDescent="0.25">
      <c r="B90" s="3"/>
      <c r="C90" s="3"/>
      <c r="D90" s="3"/>
      <c r="E90" s="3"/>
      <c r="F90" s="3"/>
      <c r="G90" s="3"/>
    </row>
    <row r="91" spans="1:29" x14ac:dyDescent="0.25">
      <c r="B91" s="546" t="s">
        <v>42</v>
      </c>
      <c r="C91" s="546"/>
      <c r="D91" s="546"/>
      <c r="E91" s="546"/>
      <c r="F91" s="546"/>
    </row>
    <row r="92" spans="1:29" x14ac:dyDescent="0.25">
      <c r="B92" s="170" t="s">
        <v>43</v>
      </c>
      <c r="C92" s="51"/>
      <c r="D92" s="51"/>
      <c r="E92" s="51"/>
      <c r="F92" s="51"/>
    </row>
    <row r="96" spans="1:29" x14ac:dyDescent="0.25">
      <c r="B96" s="81" t="s">
        <v>100</v>
      </c>
      <c r="C96" s="23" t="e">
        <f>C74-C86</f>
        <v>#REF!</v>
      </c>
      <c r="D96" s="23" t="e">
        <f t="shared" ref="D96:F96" si="30">D74-D86</f>
        <v>#REF!</v>
      </c>
      <c r="E96" s="23" t="e">
        <f t="shared" si="30"/>
        <v>#REF!</v>
      </c>
      <c r="F96" s="23" t="e">
        <f t="shared" si="30"/>
        <v>#REF!</v>
      </c>
    </row>
    <row r="97" spans="1:27" x14ac:dyDescent="0.25">
      <c r="B97" s="4"/>
      <c r="C97" s="4"/>
      <c r="D97" s="4"/>
      <c r="E97" s="4"/>
      <c r="F97" s="4"/>
    </row>
    <row r="98" spans="1:27" x14ac:dyDescent="0.25">
      <c r="B98" s="151" t="s">
        <v>254</v>
      </c>
      <c r="C98" s="82" t="e">
        <f>C60-C140</f>
        <v>#REF!</v>
      </c>
      <c r="D98" s="82" t="e">
        <f>D60-D140</f>
        <v>#REF!</v>
      </c>
      <c r="E98" s="82" t="e">
        <f>E60-E140</f>
        <v>#REF!</v>
      </c>
      <c r="F98" s="82" t="e">
        <f>F60-F140</f>
        <v>#REF!</v>
      </c>
    </row>
    <row r="101" spans="1:27" x14ac:dyDescent="0.25">
      <c r="B101" s="3"/>
      <c r="C101" s="3"/>
      <c r="D101" s="3"/>
      <c r="E101" s="3"/>
      <c r="F101" s="3"/>
    </row>
    <row r="102" spans="1:27" x14ac:dyDescent="0.25">
      <c r="B102" s="83" t="s">
        <v>249</v>
      </c>
      <c r="C102" s="84"/>
      <c r="D102" s="84"/>
      <c r="E102" s="84"/>
      <c r="F102" s="84"/>
      <c r="G102" s="3"/>
      <c r="H102" s="3"/>
    </row>
    <row r="103" spans="1:27" x14ac:dyDescent="0.25">
      <c r="B103" s="84"/>
      <c r="C103" s="84"/>
      <c r="D103" s="84"/>
      <c r="E103" s="84"/>
      <c r="F103" s="84"/>
      <c r="G103" s="3"/>
      <c r="H103" s="3"/>
      <c r="M103" s="7" t="s">
        <v>104</v>
      </c>
    </row>
    <row r="104" spans="1:27" x14ac:dyDescent="0.25">
      <c r="B104" s="168" t="s">
        <v>105</v>
      </c>
      <c r="C104" s="168"/>
      <c r="D104" s="168"/>
      <c r="E104" s="168"/>
      <c r="F104" s="168"/>
      <c r="G104" s="3"/>
      <c r="H104" s="3"/>
      <c r="M104" s="7" t="s">
        <v>333</v>
      </c>
      <c r="O104" s="9" t="s">
        <v>107</v>
      </c>
      <c r="Q104" s="253"/>
    </row>
    <row r="105" spans="1:27" ht="15" customHeight="1" x14ac:dyDescent="0.25">
      <c r="B105" s="169" t="s">
        <v>0</v>
      </c>
      <c r="C105" s="169"/>
      <c r="D105" s="169"/>
      <c r="E105" s="169"/>
      <c r="F105" s="169"/>
      <c r="G105" s="3"/>
      <c r="H105" s="38" t="s">
        <v>106</v>
      </c>
      <c r="I105" s="38"/>
      <c r="J105" s="38"/>
      <c r="K105" s="20"/>
      <c r="L105" s="85"/>
      <c r="M105" s="7"/>
      <c r="N105" s="85"/>
      <c r="O105" s="9" t="s">
        <v>1</v>
      </c>
      <c r="Q105" s="253"/>
      <c r="S105" s="555" t="s">
        <v>312</v>
      </c>
      <c r="T105" s="556"/>
      <c r="U105" s="556"/>
      <c r="V105" s="557"/>
      <c r="X105" s="533" t="s">
        <v>313</v>
      </c>
      <c r="Y105" s="534"/>
      <c r="Z105" s="534"/>
      <c r="AA105" s="535"/>
    </row>
    <row r="106" spans="1:27" x14ac:dyDescent="0.25">
      <c r="B106" s="189" t="s">
        <v>2</v>
      </c>
      <c r="C106" s="386" t="s">
        <v>323</v>
      </c>
      <c r="D106" s="386" t="s">
        <v>329</v>
      </c>
      <c r="E106" s="386" t="s">
        <v>329</v>
      </c>
      <c r="F106" s="386" t="s">
        <v>332</v>
      </c>
      <c r="G106" s="3"/>
      <c r="H106" s="11" t="s">
        <v>323</v>
      </c>
      <c r="I106" s="11" t="s">
        <v>329</v>
      </c>
      <c r="J106" s="11" t="s">
        <v>329</v>
      </c>
      <c r="K106" s="11" t="s">
        <v>332</v>
      </c>
      <c r="L106" s="85"/>
      <c r="M106" s="86" t="s">
        <v>329</v>
      </c>
      <c r="N106" s="87"/>
      <c r="O106" s="88" t="s">
        <v>334</v>
      </c>
      <c r="Q106" s="253"/>
      <c r="S106" s="395" t="s">
        <v>323</v>
      </c>
      <c r="T106" s="395" t="s">
        <v>329</v>
      </c>
      <c r="U106" s="395" t="s">
        <v>329</v>
      </c>
      <c r="V106" s="398" t="s">
        <v>332</v>
      </c>
      <c r="X106" s="416" t="s">
        <v>323</v>
      </c>
      <c r="Y106" s="412" t="s">
        <v>329</v>
      </c>
      <c r="Z106" s="412" t="s">
        <v>329</v>
      </c>
      <c r="AA106" s="417" t="s">
        <v>332</v>
      </c>
    </row>
    <row r="107" spans="1:27" x14ac:dyDescent="0.25">
      <c r="B107" s="173" t="s">
        <v>2</v>
      </c>
      <c r="C107" s="387" t="s">
        <v>295</v>
      </c>
      <c r="D107" s="387" t="s">
        <v>296</v>
      </c>
      <c r="E107" s="387" t="s">
        <v>297</v>
      </c>
      <c r="F107" s="387" t="s">
        <v>296</v>
      </c>
      <c r="G107" s="3"/>
      <c r="H107" s="13" t="s">
        <v>6</v>
      </c>
      <c r="I107" s="13" t="s">
        <v>7</v>
      </c>
      <c r="J107" s="13" t="s">
        <v>8</v>
      </c>
      <c r="K107" s="13" t="s">
        <v>7</v>
      </c>
      <c r="L107" s="85"/>
      <c r="M107" s="89" t="s">
        <v>7</v>
      </c>
      <c r="N107" s="87"/>
      <c r="O107" s="90" t="s">
        <v>7</v>
      </c>
      <c r="Q107" s="253"/>
      <c r="S107" s="396" t="s">
        <v>295</v>
      </c>
      <c r="T107" s="396" t="s">
        <v>296</v>
      </c>
      <c r="U107" s="396" t="s">
        <v>297</v>
      </c>
      <c r="V107" s="400" t="s">
        <v>296</v>
      </c>
      <c r="X107" s="418" t="s">
        <v>295</v>
      </c>
      <c r="Y107" s="413" t="s">
        <v>296</v>
      </c>
      <c r="Z107" s="413" t="s">
        <v>297</v>
      </c>
      <c r="AA107" s="419" t="s">
        <v>296</v>
      </c>
    </row>
    <row r="108" spans="1:27" ht="15" customHeight="1" x14ac:dyDescent="0.25">
      <c r="B108" s="314" t="s">
        <v>128</v>
      </c>
      <c r="C108" s="198" t="s">
        <v>2</v>
      </c>
      <c r="D108" s="198" t="s">
        <v>2</v>
      </c>
      <c r="E108" s="198" t="s">
        <v>2</v>
      </c>
      <c r="F108" s="198" t="s">
        <v>2</v>
      </c>
      <c r="G108" s="3"/>
      <c r="H108" s="20"/>
      <c r="I108" s="20"/>
      <c r="J108" s="20"/>
      <c r="K108" s="20"/>
      <c r="L108" s="85"/>
      <c r="M108" s="91"/>
      <c r="N108" s="85"/>
      <c r="O108" s="92"/>
      <c r="Q108" s="253"/>
      <c r="S108" s="526" t="s">
        <v>299</v>
      </c>
      <c r="T108" s="527"/>
      <c r="U108" s="527"/>
      <c r="V108" s="528"/>
      <c r="X108" s="536" t="s">
        <v>299</v>
      </c>
      <c r="Y108" s="537"/>
      <c r="Z108" s="537"/>
      <c r="AA108" s="538"/>
    </row>
    <row r="109" spans="1:27" x14ac:dyDescent="0.25">
      <c r="B109" s="314" t="s">
        <v>129</v>
      </c>
      <c r="C109" s="321" t="s">
        <v>2</v>
      </c>
      <c r="D109" s="321" t="s">
        <v>2</v>
      </c>
      <c r="E109" s="321" t="s">
        <v>2</v>
      </c>
      <c r="F109" s="321" t="s">
        <v>2</v>
      </c>
      <c r="G109" s="3"/>
      <c r="H109" s="20"/>
      <c r="I109" s="20"/>
      <c r="J109" s="20"/>
      <c r="K109" s="20"/>
      <c r="L109" s="85"/>
      <c r="M109" s="93"/>
      <c r="N109" s="85"/>
      <c r="O109" s="92"/>
      <c r="Q109" s="253"/>
      <c r="S109" s="529"/>
      <c r="T109" s="530"/>
      <c r="U109" s="530"/>
      <c r="V109" s="531"/>
      <c r="X109" s="539"/>
      <c r="Y109" s="540"/>
      <c r="Z109" s="540"/>
      <c r="AA109" s="541"/>
    </row>
    <row r="110" spans="1:27" x14ac:dyDescent="0.25">
      <c r="A110" s="54" t="s">
        <v>160</v>
      </c>
      <c r="B110" s="295" t="s">
        <v>315</v>
      </c>
      <c r="C110" s="374" t="e">
        <f>-VLOOKUP($A110,#REF!,MATCH($A$2,#REF!,0),0)</f>
        <v>#REF!</v>
      </c>
      <c r="D110" s="374" t="e">
        <f>-VLOOKUP($A110,#REF!,MATCH($A$2,#REF!,0)+1,0)</f>
        <v>#REF!</v>
      </c>
      <c r="E110" s="374">
        <f>-VLOOKUP($A110,'S_CONT_CF (MYFR)-dont use'!$1:$1048576,MATCH($A$2,'S_CONT_CF (MYFR)-dont use'!$7:$7,0),0)</f>
        <v>1968.64619284999</v>
      </c>
      <c r="F110" s="374" t="e">
        <f>-VLOOKUP($A110,#REF!,MATCH($A$2,#REF!,0)+1,0)</f>
        <v>#REF!</v>
      </c>
      <c r="G110" s="3"/>
      <c r="H110" s="78"/>
      <c r="I110" s="78"/>
      <c r="J110" s="78"/>
      <c r="K110" s="78"/>
      <c r="L110" s="85"/>
      <c r="M110" s="218"/>
      <c r="N110" s="235"/>
      <c r="O110" s="231" t="e">
        <f>D110-M110</f>
        <v>#REF!</v>
      </c>
      <c r="Q110" s="253"/>
      <c r="S110" s="397"/>
      <c r="T110" s="397"/>
      <c r="U110" s="397"/>
      <c r="V110" s="397"/>
      <c r="X110" s="414"/>
      <c r="Y110" s="414"/>
      <c r="Z110" s="414"/>
      <c r="AA110" s="414"/>
    </row>
    <row r="111" spans="1:27" x14ac:dyDescent="0.25">
      <c r="A111" s="54" t="s">
        <v>212</v>
      </c>
      <c r="B111" s="295" t="s">
        <v>131</v>
      </c>
      <c r="C111" s="374" t="e">
        <f>-VLOOKUP($A111,#REF!,MATCH($A$2,#REF!,0),0)</f>
        <v>#REF!</v>
      </c>
      <c r="D111" s="374" t="e">
        <f>-VLOOKUP($A111,#REF!,MATCH($A$2,#REF!,0)+1,0)</f>
        <v>#REF!</v>
      </c>
      <c r="E111" s="374">
        <f>-VLOOKUP($A111,'S_CONT_CF (MYFR)-dont use'!$1:$1048576,MATCH($A$2,'S_CONT_CF (MYFR)-dont use'!$7:$7,0),0)+Z111</f>
        <v>7.1351899999999997</v>
      </c>
      <c r="F111" s="374" t="e">
        <f>-VLOOKUP($A111,#REF!,MATCH($A$2,#REF!,0)+1,0)</f>
        <v>#REF!</v>
      </c>
      <c r="G111" s="3"/>
      <c r="H111" s="78"/>
      <c r="I111" s="78"/>
      <c r="J111" s="78"/>
      <c r="K111" s="78"/>
      <c r="L111" s="85"/>
      <c r="M111" s="218"/>
      <c r="N111" s="235"/>
      <c r="O111" s="231" t="e">
        <f t="shared" ref="O111:O140" si="31">D111-M111</f>
        <v>#REF!</v>
      </c>
      <c r="Q111" s="253"/>
      <c r="S111" s="397"/>
      <c r="T111" s="397"/>
      <c r="U111" s="397"/>
      <c r="V111" s="397"/>
      <c r="X111" s="414"/>
      <c r="Y111" s="414"/>
      <c r="Z111" s="414"/>
      <c r="AA111" s="414"/>
    </row>
    <row r="112" spans="1:27" x14ac:dyDescent="0.25">
      <c r="A112" s="54" t="s">
        <v>164</v>
      </c>
      <c r="B112" s="295" t="s">
        <v>133</v>
      </c>
      <c r="C112" s="374" t="e">
        <f>-VLOOKUP($A112,#REF!,MATCH($A$2,#REF!,0),0)</f>
        <v>#REF!</v>
      </c>
      <c r="D112" s="374" t="e">
        <f>-VLOOKUP($A112,#REF!,MATCH($A$2,#REF!,0)+1,0)</f>
        <v>#REF!</v>
      </c>
      <c r="E112" s="374">
        <f>-VLOOKUP($A112,'S_CONT_CF (MYFR)-dont use'!$1:$1048576,MATCH($A$2,'S_CONT_CF (MYFR)-dont use'!$7:$7,0),0)</f>
        <v>7.1388199999999999E-2</v>
      </c>
      <c r="F112" s="374" t="e">
        <f>-VLOOKUP($A112,#REF!,MATCH($A$2,#REF!,0)+1,0)</f>
        <v>#REF!</v>
      </c>
      <c r="G112" s="3"/>
      <c r="H112" s="78"/>
      <c r="I112" s="78"/>
      <c r="J112" s="78"/>
      <c r="K112" s="78"/>
      <c r="L112" s="85"/>
      <c r="M112" s="218"/>
      <c r="N112" s="235"/>
      <c r="O112" s="231" t="e">
        <f t="shared" si="31"/>
        <v>#REF!</v>
      </c>
      <c r="Q112" s="253"/>
      <c r="S112" s="397"/>
      <c r="T112" s="397"/>
      <c r="U112" s="397"/>
      <c r="V112" s="397"/>
      <c r="X112" s="414"/>
      <c r="Y112" s="414"/>
      <c r="Z112" s="414"/>
      <c r="AA112" s="414"/>
    </row>
    <row r="113" spans="1:27" ht="15" customHeight="1" outlineLevel="1" x14ac:dyDescent="0.25">
      <c r="A113" s="54" t="s">
        <v>163</v>
      </c>
      <c r="B113" s="295" t="s">
        <v>132</v>
      </c>
      <c r="C113" s="374" t="e">
        <f>-VLOOKUP($A113,#REF!,MATCH($A$2,#REF!,0),0)</f>
        <v>#REF!</v>
      </c>
      <c r="D113" s="374" t="e">
        <f>-VLOOKUP($A113,#REF!,MATCH($A$2,#REF!,0)+1,0)</f>
        <v>#REF!</v>
      </c>
      <c r="E113" s="374">
        <f>-VLOOKUP($A113,'S_CONT_CF (MYFR)-dont use'!$1:$1048576,MATCH($A$2,'S_CONT_CF (MYFR)-dont use'!$7:$7,0),0)+Z113</f>
        <v>-2.0920238599999998</v>
      </c>
      <c r="F113" s="374" t="e">
        <f>-VLOOKUP($A113,#REF!,MATCH($A$2,#REF!,0)+1,0)</f>
        <v>#REF!</v>
      </c>
      <c r="G113" s="3"/>
      <c r="H113" s="78"/>
      <c r="I113" s="78"/>
      <c r="J113" s="78"/>
      <c r="K113" s="78"/>
      <c r="L113" s="85"/>
      <c r="M113" s="218"/>
      <c r="N113" s="235"/>
      <c r="O113" s="231" t="e">
        <f t="shared" si="31"/>
        <v>#REF!</v>
      </c>
      <c r="Q113" s="253"/>
      <c r="S113" s="397"/>
      <c r="T113" s="397"/>
      <c r="U113" s="397"/>
      <c r="V113" s="397"/>
      <c r="X113" s="414"/>
      <c r="Y113" s="414"/>
      <c r="Z113" s="425"/>
      <c r="AA113" s="414"/>
    </row>
    <row r="114" spans="1:27" ht="15" customHeight="1" outlineLevel="1" x14ac:dyDescent="0.25">
      <c r="A114" s="54" t="s">
        <v>165</v>
      </c>
      <c r="B114" s="295" t="s">
        <v>134</v>
      </c>
      <c r="C114" s="374" t="e">
        <f>-VLOOKUP($A114,#REF!,MATCH($A$2,#REF!,0),0)</f>
        <v>#REF!</v>
      </c>
      <c r="D114" s="374" t="e">
        <f>-VLOOKUP($A114,#REF!,MATCH($A$2,#REF!,0)+1,0)</f>
        <v>#REF!</v>
      </c>
      <c r="E114" s="374">
        <f>-VLOOKUP($A114,'S_CONT_CF (MYFR)-dont use'!$1:$1048576,MATCH($A$2,'S_CONT_CF (MYFR)-dont use'!$7:$7,0),0)</f>
        <v>0.1206</v>
      </c>
      <c r="F114" s="374" t="e">
        <f>-VLOOKUP($A114,#REF!,MATCH($A$2,#REF!,0)+1,0)</f>
        <v>#REF!</v>
      </c>
      <c r="G114" s="3"/>
      <c r="H114" s="78"/>
      <c r="I114" s="78"/>
      <c r="J114" s="78"/>
      <c r="K114" s="78"/>
      <c r="L114" s="85"/>
      <c r="M114" s="218"/>
      <c r="N114" s="235"/>
      <c r="O114" s="231" t="e">
        <f t="shared" si="31"/>
        <v>#REF!</v>
      </c>
      <c r="Q114" s="253"/>
      <c r="S114" s="397"/>
      <c r="T114" s="397"/>
      <c r="U114" s="397"/>
      <c r="V114" s="397"/>
      <c r="X114" s="414"/>
      <c r="Y114" s="414"/>
      <c r="Z114" s="414"/>
      <c r="AA114" s="414"/>
    </row>
    <row r="115" spans="1:27" x14ac:dyDescent="0.25">
      <c r="A115" s="54" t="s">
        <v>166</v>
      </c>
      <c r="B115" s="317" t="s">
        <v>135</v>
      </c>
      <c r="C115" s="376" t="e">
        <f>-VLOOKUP($A115,#REF!,MATCH($A$2,#REF!,0),0)+C113+C114</f>
        <v>#REF!</v>
      </c>
      <c r="D115" s="374" t="e">
        <f>-VLOOKUP($A115,#REF!,MATCH($A$2,#REF!,0)+1,0)+D113+D114</f>
        <v>#REF!</v>
      </c>
      <c r="E115" s="374">
        <f>-VLOOKUP($A115,'S_CONT_CF (MYFR)-dont use'!$1:$1048576,MATCH($A$2,'S_CONT_CF (MYFR)-dont use'!$7:$7,0),0)+E113+E114+Z115</f>
        <v>5.33563732</v>
      </c>
      <c r="F115" s="374" t="e">
        <f>-VLOOKUP($A115,#REF!,MATCH($A$2,#REF!,0)+1,0)</f>
        <v>#REF!</v>
      </c>
      <c r="G115" s="3"/>
      <c r="H115" s="94"/>
      <c r="I115" s="94"/>
      <c r="J115" s="94"/>
      <c r="K115" s="94"/>
      <c r="L115" s="85"/>
      <c r="M115" s="227"/>
      <c r="N115" s="235"/>
      <c r="O115" s="231" t="e">
        <f t="shared" si="31"/>
        <v>#REF!</v>
      </c>
      <c r="Q115" s="253"/>
      <c r="S115" s="397"/>
      <c r="T115" s="397"/>
      <c r="U115" s="397"/>
      <c r="V115" s="397"/>
      <c r="X115" s="414"/>
      <c r="Y115" s="414"/>
      <c r="Z115" s="425"/>
      <c r="AA115" s="414"/>
    </row>
    <row r="116" spans="1:27" x14ac:dyDescent="0.25">
      <c r="A116" s="54" t="s">
        <v>167</v>
      </c>
      <c r="B116" s="314" t="s">
        <v>136</v>
      </c>
      <c r="C116" s="316" t="e">
        <f t="shared" ref="C116:F116" si="32">SUM(C110:C115)-C114-C113</f>
        <v>#REF!</v>
      </c>
      <c r="D116" s="316" t="e">
        <f t="shared" si="32"/>
        <v>#REF!</v>
      </c>
      <c r="E116" s="316">
        <f t="shared" si="32"/>
        <v>1981.1884083699899</v>
      </c>
      <c r="F116" s="316" t="e">
        <f t="shared" si="32"/>
        <v>#REF!</v>
      </c>
      <c r="G116" s="3"/>
      <c r="H116" s="360" t="e">
        <f>-VLOOKUP($A116,#REF!,MATCH($A$2,#REF!,0),0)-C116</f>
        <v>#REF!</v>
      </c>
      <c r="I116" s="360" t="e">
        <f>-VLOOKUP($A116,#REF!,MATCH($A$2,#REF!,0)+1,0)-D116</f>
        <v>#REF!</v>
      </c>
      <c r="J116" s="360">
        <f>-VLOOKUP($A116,'S_CONT_CF (MYFR)-dont use'!$1:$1048576,MATCH($A$2,'S_CONT_CF (MYFR)-dont use'!$7:$7,0),0)-E116</f>
        <v>1.0004441719502211E-11</v>
      </c>
      <c r="K116" s="360" t="e">
        <f>-VLOOKUP($A116,#REF!,MATCH($A$2,#REF!,0)+1,0)-F116</f>
        <v>#REF!</v>
      </c>
      <c r="L116" s="85"/>
      <c r="M116" s="236"/>
      <c r="N116" s="235"/>
      <c r="O116" s="231" t="e">
        <f t="shared" si="31"/>
        <v>#REF!</v>
      </c>
      <c r="Q116" s="253"/>
      <c r="S116" s="397"/>
      <c r="T116" s="397"/>
      <c r="U116" s="397"/>
      <c r="V116" s="397"/>
      <c r="X116" s="414"/>
      <c r="Y116" s="414"/>
      <c r="Z116" s="414"/>
      <c r="AA116" s="414"/>
    </row>
    <row r="117" spans="1:27" x14ac:dyDescent="0.25">
      <c r="B117" s="314" t="s">
        <v>137</v>
      </c>
      <c r="C117" s="374" t="s">
        <v>2</v>
      </c>
      <c r="D117" s="374" t="s">
        <v>2</v>
      </c>
      <c r="E117" s="374" t="s">
        <v>2</v>
      </c>
      <c r="F117" s="374" t="s">
        <v>2</v>
      </c>
      <c r="G117" s="3"/>
      <c r="H117" s="362"/>
      <c r="I117" s="362"/>
      <c r="J117" s="362"/>
      <c r="K117" s="362"/>
      <c r="L117" s="85"/>
      <c r="M117" s="218"/>
      <c r="N117" s="235"/>
      <c r="O117" s="231"/>
      <c r="Q117" s="253"/>
      <c r="S117" s="397"/>
      <c r="T117" s="397"/>
      <c r="U117" s="397"/>
      <c r="V117" s="397"/>
      <c r="X117" s="414"/>
      <c r="Y117" s="414"/>
      <c r="Z117" s="414"/>
      <c r="AA117" s="414"/>
    </row>
    <row r="118" spans="1:27" x14ac:dyDescent="0.25">
      <c r="A118" s="54" t="s">
        <v>168</v>
      </c>
      <c r="B118" s="295" t="s">
        <v>138</v>
      </c>
      <c r="C118" s="374" t="e">
        <f>-VLOOKUP($A118,#REF!,MATCH($A$2,#REF!,0),0)</f>
        <v>#REF!</v>
      </c>
      <c r="D118" s="374" t="e">
        <f>-VLOOKUP($A118,#REF!,MATCH($A$2,#REF!,0)+1,0)</f>
        <v>#REF!</v>
      </c>
      <c r="E118" s="374">
        <f>-VLOOKUP($A118,'S_CONT_CF (MYFR)-dont use'!$1:$1048576,MATCH($A$2,'S_CONT_CF (MYFR)-dont use'!$7:$7,0),0)+Z118</f>
        <v>-382.74870851999998</v>
      </c>
      <c r="F118" s="374" t="e">
        <f>-VLOOKUP($A118,#REF!,MATCH($A$2,#REF!,0)+1,0)</f>
        <v>#REF!</v>
      </c>
      <c r="G118" s="3"/>
      <c r="H118" s="362"/>
      <c r="I118" s="362"/>
      <c r="J118" s="362"/>
      <c r="K118" s="362"/>
      <c r="L118" s="85"/>
      <c r="M118" s="222"/>
      <c r="N118" s="235"/>
      <c r="O118" s="231" t="e">
        <f t="shared" si="31"/>
        <v>#REF!</v>
      </c>
      <c r="Q118" s="253"/>
      <c r="S118" s="397"/>
      <c r="T118" s="397"/>
      <c r="U118" s="397"/>
      <c r="V118" s="397"/>
      <c r="X118" s="414"/>
      <c r="Y118" s="414"/>
      <c r="Z118" s="414"/>
      <c r="AA118" s="414"/>
    </row>
    <row r="119" spans="1:27" x14ac:dyDescent="0.25">
      <c r="A119" s="54" t="s">
        <v>169</v>
      </c>
      <c r="B119" s="295" t="s">
        <v>139</v>
      </c>
      <c r="C119" s="374" t="e">
        <f>-VLOOKUP($A119,#REF!,MATCH($A$2,#REF!,0),0)</f>
        <v>#REF!</v>
      </c>
      <c r="D119" s="374" t="e">
        <f>-VLOOKUP($A119,#REF!,MATCH($A$2,#REF!,0)+1,0)</f>
        <v>#REF!</v>
      </c>
      <c r="E119" s="374">
        <f>-VLOOKUP($A119,'S_CONT_CF (MYFR)-dont use'!$1:$1048576,MATCH($A$2,'S_CONT_CF (MYFR)-dont use'!$7:$7,0),0)+Z119</f>
        <v>-1577.9457160699999</v>
      </c>
      <c r="F119" s="374" t="e">
        <f>-VLOOKUP($A119,#REF!,MATCH($A$2,#REF!,0)+1,0)</f>
        <v>#REF!</v>
      </c>
      <c r="G119" s="3"/>
      <c r="H119" s="362"/>
      <c r="I119" s="362"/>
      <c r="J119" s="362"/>
      <c r="K119" s="362"/>
      <c r="L119" s="85"/>
      <c r="M119" s="222"/>
      <c r="N119" s="235"/>
      <c r="O119" s="231" t="e">
        <f t="shared" si="31"/>
        <v>#REF!</v>
      </c>
      <c r="Q119" s="253"/>
      <c r="S119" s="397"/>
      <c r="T119" s="397"/>
      <c r="U119" s="397"/>
      <c r="V119" s="397"/>
      <c r="X119" s="414"/>
      <c r="Y119" s="414"/>
      <c r="Z119" s="425"/>
      <c r="AA119" s="414"/>
    </row>
    <row r="120" spans="1:27" x14ac:dyDescent="0.25">
      <c r="A120" s="54" t="s">
        <v>171</v>
      </c>
      <c r="B120" s="295" t="s">
        <v>24</v>
      </c>
      <c r="C120" s="374" t="e">
        <f>-VLOOKUP($A120,#REF!,MATCH($A$2,#REF!,0),0)</f>
        <v>#REF!</v>
      </c>
      <c r="D120" s="374" t="e">
        <f>-VLOOKUP($A120,#REF!,MATCH($A$2,#REF!,0)+1,0)</f>
        <v>#REF!</v>
      </c>
      <c r="E120" s="374">
        <f>-VLOOKUP($A120,'S_CONT_CF (MYFR)-dont use'!$1:$1048576,MATCH($A$2,'S_CONT_CF (MYFR)-dont use'!$7:$7,0),0)</f>
        <v>-30.07911</v>
      </c>
      <c r="F120" s="374" t="e">
        <f>-VLOOKUP($A120,#REF!,MATCH($A$2,#REF!,0)+1,0)</f>
        <v>#REF!</v>
      </c>
      <c r="G120" s="3"/>
      <c r="H120" s="362"/>
      <c r="I120" s="362"/>
      <c r="J120" s="362"/>
      <c r="K120" s="362"/>
      <c r="L120" s="85"/>
      <c r="M120" s="218"/>
      <c r="N120" s="235"/>
      <c r="O120" s="231" t="e">
        <f t="shared" si="31"/>
        <v>#REF!</v>
      </c>
      <c r="Q120" s="253"/>
      <c r="S120" s="397"/>
      <c r="T120" s="397"/>
      <c r="U120" s="397"/>
      <c r="V120" s="397"/>
      <c r="X120" s="414"/>
      <c r="Y120" s="414"/>
      <c r="Z120" s="414"/>
      <c r="AA120" s="414"/>
    </row>
    <row r="121" spans="1:27" ht="15" customHeight="1" outlineLevel="1" x14ac:dyDescent="0.25">
      <c r="A121" s="54" t="s">
        <v>170</v>
      </c>
      <c r="B121" s="295" t="s">
        <v>140</v>
      </c>
      <c r="C121" s="323" t="e">
        <f>-VLOOKUP($A121,#REF!,MATCH($A$2,#REF!,0),0)</f>
        <v>#REF!</v>
      </c>
      <c r="D121" s="374" t="e">
        <f>-VLOOKUP($A121,#REF!,MATCH($A$2,#REF!,0)+1,0)</f>
        <v>#REF!</v>
      </c>
      <c r="E121" s="374">
        <f>-VLOOKUP($A121,'S_CONT_CF (MYFR)-dont use'!$1:$1048576,MATCH($A$2,'S_CONT_CF (MYFR)-dont use'!$7:$7,0),0)+Z121</f>
        <v>-6.6200000000000005E-4</v>
      </c>
      <c r="F121" s="374" t="e">
        <f>-VLOOKUP($A121,#REF!,MATCH($A$2,#REF!,0)+1,0)</f>
        <v>#REF!</v>
      </c>
      <c r="G121" s="3"/>
      <c r="H121" s="363"/>
      <c r="I121" s="363"/>
      <c r="J121" s="363"/>
      <c r="K121" s="363"/>
      <c r="L121" s="85"/>
      <c r="M121" s="222"/>
      <c r="N121" s="235"/>
      <c r="O121" s="231" t="e">
        <f t="shared" si="31"/>
        <v>#REF!</v>
      </c>
      <c r="Q121" s="253"/>
      <c r="S121" s="397"/>
      <c r="T121" s="397"/>
      <c r="U121" s="397"/>
      <c r="V121" s="397"/>
      <c r="X121" s="414"/>
      <c r="Y121" s="414"/>
      <c r="Z121" s="414"/>
      <c r="AA121" s="414"/>
    </row>
    <row r="122" spans="1:27" x14ac:dyDescent="0.25">
      <c r="A122" s="54" t="s">
        <v>172</v>
      </c>
      <c r="B122" s="295" t="s">
        <v>141</v>
      </c>
      <c r="C122" s="374" t="e">
        <f>-VLOOKUP($A122,#REF!,MATCH($A$2,#REF!,0),0)</f>
        <v>#REF!</v>
      </c>
      <c r="D122" s="374" t="e">
        <f>-VLOOKUP($A122,#REF!,MATCH($A$2,#REF!,0)+1,0)</f>
        <v>#REF!</v>
      </c>
      <c r="E122" s="374">
        <f>-VLOOKUP($A122,'S_CONT_CF (MYFR)-dont use'!$1:$1048576,MATCH($A$2,'S_CONT_CF (MYFR)-dont use'!$7:$7,0),0)</f>
        <v>-0.73627807999999995</v>
      </c>
      <c r="F122" s="374" t="e">
        <f>-VLOOKUP($A122,#REF!,MATCH($A$2,#REF!,0)+1,0)</f>
        <v>#REF!</v>
      </c>
      <c r="G122" s="3"/>
      <c r="H122" s="362"/>
      <c r="I122" s="362"/>
      <c r="J122" s="362"/>
      <c r="K122" s="362"/>
      <c r="L122" s="85"/>
      <c r="M122" s="218"/>
      <c r="N122" s="235"/>
      <c r="O122" s="231" t="e">
        <f t="shared" si="31"/>
        <v>#REF!</v>
      </c>
      <c r="Q122" s="253"/>
      <c r="S122" s="397"/>
      <c r="T122" s="397"/>
      <c r="U122" s="397"/>
      <c r="V122" s="397"/>
      <c r="X122" s="414"/>
      <c r="Y122" s="414"/>
      <c r="Z122" s="414"/>
      <c r="AA122" s="414"/>
    </row>
    <row r="123" spans="1:27" x14ac:dyDescent="0.25">
      <c r="A123" s="54" t="s">
        <v>173</v>
      </c>
      <c r="B123" s="297" t="s">
        <v>142</v>
      </c>
      <c r="C123" s="379" t="e">
        <f t="shared" ref="C123" si="33">SUM(C118:C122)-C121</f>
        <v>#REF!</v>
      </c>
      <c r="D123" s="379" t="e">
        <f t="shared" ref="D123" si="34">SUM(D118:D122)-D121</f>
        <v>#REF!</v>
      </c>
      <c r="E123" s="379">
        <f t="shared" ref="E123" si="35">SUM(E118:E122)-E121</f>
        <v>-1991.5098126699997</v>
      </c>
      <c r="F123" s="379" t="e">
        <f t="shared" ref="F123" si="36">SUM(F118:F122)-F121</f>
        <v>#REF!</v>
      </c>
      <c r="G123" s="3"/>
      <c r="H123" s="365" t="e">
        <f>-VLOOKUP($A123,#REF!,MATCH($A$2,#REF!,0),0)-C123</f>
        <v>#REF!</v>
      </c>
      <c r="I123" s="365" t="e">
        <f>-VLOOKUP($A123,#REF!,MATCH($A$2,#REF!,0)+1,0)-D123</f>
        <v>#REF!</v>
      </c>
      <c r="J123" s="365">
        <f>-VLOOKUP($A123,'S_CONT_CF (MYFR)-dont use'!$1:$1048576,MATCH($A$2,'S_CONT_CF (MYFR)-dont use'!$7:$7,0),0)-E123</f>
        <v>-6.6200000014760008E-4</v>
      </c>
      <c r="K123" s="365" t="e">
        <f>-VLOOKUP($A123,#REF!,MATCH($A$2,#REF!,0)+1,0)-F123</f>
        <v>#REF!</v>
      </c>
      <c r="L123" s="85"/>
      <c r="M123" s="223"/>
      <c r="N123" s="235"/>
      <c r="O123" s="231" t="e">
        <f t="shared" si="31"/>
        <v>#REF!</v>
      </c>
      <c r="Q123" s="253"/>
      <c r="S123" s="397"/>
      <c r="T123" s="397"/>
      <c r="U123" s="397"/>
      <c r="V123" s="397"/>
      <c r="X123" s="414"/>
      <c r="Y123" s="414"/>
      <c r="Z123" s="414"/>
      <c r="AA123" s="414"/>
    </row>
    <row r="124" spans="1:27" x14ac:dyDescent="0.25">
      <c r="A124" s="54" t="s">
        <v>174</v>
      </c>
      <c r="B124" s="314" t="s">
        <v>143</v>
      </c>
      <c r="C124" s="199" t="e">
        <f>SUM(C116,C123)</f>
        <v>#REF!</v>
      </c>
      <c r="D124" s="199" t="e">
        <f t="shared" ref="D124:F124" si="37">SUM(D116,D123)</f>
        <v>#REF!</v>
      </c>
      <c r="E124" s="199">
        <f t="shared" si="37"/>
        <v>-10.321404300009817</v>
      </c>
      <c r="F124" s="199" t="e">
        <f t="shared" si="37"/>
        <v>#REF!</v>
      </c>
      <c r="G124" s="3"/>
      <c r="H124" s="363"/>
      <c r="I124" s="363"/>
      <c r="J124" s="363"/>
      <c r="K124" s="363"/>
      <c r="L124" s="85"/>
      <c r="M124" s="226"/>
      <c r="N124" s="235"/>
      <c r="O124" s="231" t="e">
        <f t="shared" si="31"/>
        <v>#REF!</v>
      </c>
      <c r="Q124" s="253"/>
      <c r="S124" s="397"/>
      <c r="T124" s="397"/>
      <c r="U124" s="397"/>
      <c r="V124" s="397"/>
      <c r="X124" s="414"/>
      <c r="Y124" s="414"/>
      <c r="Z124" s="414"/>
      <c r="AA124" s="414"/>
    </row>
    <row r="125" spans="1:27" x14ac:dyDescent="0.25">
      <c r="B125" s="314" t="s">
        <v>144</v>
      </c>
      <c r="C125" s="374" t="s">
        <v>2</v>
      </c>
      <c r="D125" s="374" t="s">
        <v>2</v>
      </c>
      <c r="E125" s="374" t="s">
        <v>2</v>
      </c>
      <c r="F125" s="374" t="s">
        <v>2</v>
      </c>
      <c r="G125" s="3"/>
      <c r="H125" s="362"/>
      <c r="I125" s="362"/>
      <c r="J125" s="362"/>
      <c r="K125" s="362"/>
      <c r="L125" s="85"/>
      <c r="M125" s="239"/>
      <c r="N125" s="235"/>
      <c r="O125" s="231"/>
      <c r="Q125" s="253"/>
      <c r="S125" s="397"/>
      <c r="T125" s="397"/>
      <c r="U125" s="397"/>
      <c r="V125" s="397"/>
      <c r="X125" s="414"/>
      <c r="Y125" s="414"/>
      <c r="Z125" s="414"/>
      <c r="AA125" s="414"/>
    </row>
    <row r="126" spans="1:27" x14ac:dyDescent="0.25">
      <c r="A126" s="54" t="s">
        <v>175</v>
      </c>
      <c r="B126" s="270" t="s">
        <v>316</v>
      </c>
      <c r="C126" s="374" t="e">
        <f>-VLOOKUP($A126,#REF!,MATCH($A$2,#REF!,0),0)</f>
        <v>#REF!</v>
      </c>
      <c r="D126" s="374" t="e">
        <f>-VLOOKUP($A126,#REF!,MATCH($A$2,#REF!,0)+1,0)</f>
        <v>#REF!</v>
      </c>
      <c r="E126" s="374">
        <f>-VLOOKUP($A126,'S_CONT_CF (MYFR)-dont use'!$1:$1048576,MATCH($A$2,'S_CONT_CF (MYFR)-dont use'!$7:$7,0),0)+Z126</f>
        <v>-2.3712104900000002</v>
      </c>
      <c r="F126" s="374" t="e">
        <f>-VLOOKUP($A126,#REF!,MATCH($A$2,#REF!,0)+1,0)</f>
        <v>#REF!</v>
      </c>
      <c r="G126" s="3"/>
      <c r="H126" s="362"/>
      <c r="I126" s="362"/>
      <c r="J126" s="362"/>
      <c r="K126" s="362"/>
      <c r="L126" s="85"/>
      <c r="M126" s="218"/>
      <c r="N126" s="235"/>
      <c r="O126" s="231" t="e">
        <f t="shared" si="31"/>
        <v>#REF!</v>
      </c>
      <c r="Q126" s="253"/>
      <c r="S126" s="397"/>
      <c r="T126" s="397"/>
      <c r="U126" s="397"/>
      <c r="V126" s="397"/>
      <c r="X126" s="414"/>
      <c r="Y126" s="414"/>
      <c r="Z126" s="425"/>
      <c r="AA126" s="414"/>
    </row>
    <row r="127" spans="1:27" x14ac:dyDescent="0.25">
      <c r="A127" s="54" t="s">
        <v>176</v>
      </c>
      <c r="B127" s="295" t="s">
        <v>146</v>
      </c>
      <c r="C127" s="374" t="e">
        <f>-VLOOKUP($A127,#REF!,MATCH($A$2,#REF!,0),0)</f>
        <v>#REF!</v>
      </c>
      <c r="D127" s="374" t="e">
        <f>-VLOOKUP($A127,#REF!,MATCH($A$2,#REF!,0)+1,0)</f>
        <v>#REF!</v>
      </c>
      <c r="E127" s="374">
        <f>-VLOOKUP($A127,'S_CONT_CF (MYFR)-dont use'!$1:$1048576,MATCH($A$2,'S_CONT_CF (MYFR)-dont use'!$7:$7,0),0)+Z127</f>
        <v>-23.411255269999899</v>
      </c>
      <c r="F127" s="374" t="e">
        <f>-VLOOKUP($A127,#REF!,MATCH($A$2,#REF!,0)+1,0)</f>
        <v>#REF!</v>
      </c>
      <c r="G127" s="3"/>
      <c r="H127" s="362"/>
      <c r="I127" s="362"/>
      <c r="J127" s="362"/>
      <c r="K127" s="362"/>
      <c r="L127" s="85"/>
      <c r="M127" s="218"/>
      <c r="N127" s="240"/>
      <c r="O127" s="231" t="e">
        <f t="shared" si="31"/>
        <v>#REF!</v>
      </c>
      <c r="Q127" s="253"/>
      <c r="S127" s="397"/>
      <c r="T127" s="397"/>
      <c r="U127" s="397"/>
      <c r="V127" s="397"/>
      <c r="X127" s="414"/>
      <c r="Y127" s="414"/>
      <c r="Z127" s="425"/>
      <c r="AA127" s="414"/>
    </row>
    <row r="128" spans="1:27" x14ac:dyDescent="0.25">
      <c r="A128" s="54" t="s">
        <v>177</v>
      </c>
      <c r="B128" s="296" t="s">
        <v>147</v>
      </c>
      <c r="C128" s="374" t="e">
        <f>-VLOOKUP($A128,#REF!,MATCH($A$2,#REF!,0),0)</f>
        <v>#REF!</v>
      </c>
      <c r="D128" s="374" t="e">
        <f>-VLOOKUP($A128,#REF!,MATCH($A$2,#REF!,0)+1,0)</f>
        <v>#REF!</v>
      </c>
      <c r="E128" s="374">
        <f>-VLOOKUP($A128,'S_CONT_CF (MYFR)-dont use'!$1:$1048576,MATCH($A$2,'S_CONT_CF (MYFR)-dont use'!$7:$7,0),0)</f>
        <v>4.7595000799999996</v>
      </c>
      <c r="F128" s="374" t="e">
        <f>-VLOOKUP($A128,#REF!,MATCH($A$2,#REF!,0)+1,0)</f>
        <v>#REF!</v>
      </c>
      <c r="G128" s="3"/>
      <c r="H128" s="362"/>
      <c r="I128" s="362"/>
      <c r="J128" s="362"/>
      <c r="K128" s="362"/>
      <c r="L128" s="100"/>
      <c r="M128" s="222"/>
      <c r="N128" s="240"/>
      <c r="O128" s="231" t="e">
        <f t="shared" si="31"/>
        <v>#REF!</v>
      </c>
      <c r="Q128" s="253"/>
      <c r="S128" s="397"/>
      <c r="T128" s="397"/>
      <c r="U128" s="397"/>
      <c r="V128" s="397"/>
      <c r="X128" s="414"/>
      <c r="Y128" s="414"/>
      <c r="Z128" s="414"/>
      <c r="AA128" s="414"/>
    </row>
    <row r="129" spans="1:27" x14ac:dyDescent="0.25">
      <c r="A129" s="54" t="s">
        <v>178</v>
      </c>
      <c r="B129" s="296" t="s">
        <v>148</v>
      </c>
      <c r="C129" s="374" t="e">
        <f>-VLOOKUP($A129,#REF!,MATCH($A$2,#REF!,0),0)</f>
        <v>#REF!</v>
      </c>
      <c r="D129" s="374" t="e">
        <f>-VLOOKUP($A129,#REF!,MATCH($A$2,#REF!,0)+1,0)</f>
        <v>#REF!</v>
      </c>
      <c r="E129" s="374">
        <f>-VLOOKUP($A129,'S_CONT_CF (MYFR)-dont use'!$1:$1048576,MATCH($A$2,'S_CONT_CF (MYFR)-dont use'!$7:$7,0),0)+Z129</f>
        <v>-13.385</v>
      </c>
      <c r="F129" s="374" t="e">
        <f>-VLOOKUP($A129,#REF!,MATCH($A$2,#REF!,0)+1,0)</f>
        <v>#REF!</v>
      </c>
      <c r="G129" s="3"/>
      <c r="H129" s="362"/>
      <c r="I129" s="362"/>
      <c r="J129" s="362"/>
      <c r="K129" s="362"/>
      <c r="L129" s="100"/>
      <c r="M129" s="222"/>
      <c r="N129" s="241"/>
      <c r="O129" s="231" t="e">
        <f t="shared" si="31"/>
        <v>#REF!</v>
      </c>
      <c r="Q129" s="253"/>
      <c r="S129" s="397"/>
      <c r="T129" s="397"/>
      <c r="U129" s="397"/>
      <c r="V129" s="397"/>
      <c r="X129" s="414"/>
      <c r="Y129" s="414"/>
      <c r="Z129" s="425"/>
      <c r="AA129" s="414"/>
    </row>
    <row r="130" spans="1:27" ht="15" customHeight="1" outlineLevel="1" x14ac:dyDescent="0.25">
      <c r="A130" s="54" t="s">
        <v>179</v>
      </c>
      <c r="B130" s="317" t="s">
        <v>149</v>
      </c>
      <c r="C130" s="374" t="e">
        <f>-VLOOKUP($A130,#REF!,MATCH($A$2,#REF!,0),0)</f>
        <v>#REF!</v>
      </c>
      <c r="D130" s="374" t="e">
        <f>-VLOOKUP($A130,#REF!,MATCH($A$2,#REF!,0)+1,0)</f>
        <v>#REF!</v>
      </c>
      <c r="E130" s="374">
        <f>-VLOOKUP($A130,'S_CONT_CF (MYFR)-dont use'!$1:$1048576,MATCH($A$2,'S_CONT_CF (MYFR)-dont use'!$7:$7,0),0)</f>
        <v>0</v>
      </c>
      <c r="F130" s="374" t="e">
        <f>-VLOOKUP($A130,#REF!,MATCH($A$2,#REF!,0)+1,0)</f>
        <v>#REF!</v>
      </c>
      <c r="G130" s="3"/>
      <c r="H130" s="362"/>
      <c r="I130" s="362"/>
      <c r="J130" s="362"/>
      <c r="K130" s="362"/>
      <c r="L130" s="100"/>
      <c r="M130" s="222"/>
      <c r="N130" s="241"/>
      <c r="O130" s="231" t="e">
        <f t="shared" si="31"/>
        <v>#REF!</v>
      </c>
      <c r="Q130" s="253"/>
      <c r="S130" s="397"/>
      <c r="T130" s="397"/>
      <c r="U130" s="397"/>
      <c r="V130" s="397"/>
      <c r="X130" s="414"/>
      <c r="Y130" s="414"/>
      <c r="Z130" s="414"/>
      <c r="AA130" s="414"/>
    </row>
    <row r="131" spans="1:27" x14ac:dyDescent="0.25">
      <c r="A131" s="54" t="s">
        <v>180</v>
      </c>
      <c r="B131" s="315" t="s">
        <v>150</v>
      </c>
      <c r="C131" s="316" t="e">
        <f t="shared" ref="C131" si="38">SUM(C126:C130)</f>
        <v>#REF!</v>
      </c>
      <c r="D131" s="316" t="e">
        <f t="shared" ref="D131" si="39">SUM(D126:D130)</f>
        <v>#REF!</v>
      </c>
      <c r="E131" s="316">
        <f t="shared" ref="E131" si="40">SUM(E126:E130)</f>
        <v>-34.407965679999897</v>
      </c>
      <c r="F131" s="316" t="e">
        <f t="shared" ref="F131" si="41">SUM(F126:F130)</f>
        <v>#REF!</v>
      </c>
      <c r="G131" s="3"/>
      <c r="H131" s="360" t="e">
        <f>-VLOOKUP($A131,#REF!,MATCH($A$2,#REF!,0),0)-C131</f>
        <v>#REF!</v>
      </c>
      <c r="I131" s="360" t="e">
        <f>-VLOOKUP($A131,#REF!,MATCH($A$2,#REF!,0)+1,0)-D131</f>
        <v>#REF!</v>
      </c>
      <c r="J131" s="360">
        <f>-VLOOKUP($A131,'S_CONT_CF (MYFR)-dont use'!$1:$1048576,MATCH($A$2,'S_CONT_CF (MYFR)-dont use'!$7:$7,0),0)-E131</f>
        <v>-9.9475983006414026E-14</v>
      </c>
      <c r="K131" s="360" t="e">
        <f>-VLOOKUP($A131,#REF!,MATCH($A$2,#REF!,0)+1,0)-F131</f>
        <v>#REF!</v>
      </c>
      <c r="L131" s="85"/>
      <c r="M131" s="226"/>
      <c r="N131" s="235"/>
      <c r="O131" s="231" t="e">
        <f t="shared" si="31"/>
        <v>#REF!</v>
      </c>
      <c r="Q131" s="253"/>
      <c r="S131" s="397"/>
      <c r="T131" s="397"/>
      <c r="U131" s="397"/>
      <c r="V131" s="397"/>
      <c r="X131" s="414"/>
      <c r="Y131" s="414"/>
      <c r="Z131" s="414"/>
      <c r="AA131" s="414"/>
    </row>
    <row r="132" spans="1:27" x14ac:dyDescent="0.25">
      <c r="B132" s="314" t="s">
        <v>151</v>
      </c>
      <c r="C132" s="374" t="s">
        <v>2</v>
      </c>
      <c r="D132" s="374" t="s">
        <v>2</v>
      </c>
      <c r="E132" s="374" t="s">
        <v>2</v>
      </c>
      <c r="F132" s="374" t="s">
        <v>2</v>
      </c>
      <c r="G132" s="3"/>
      <c r="H132" s="362"/>
      <c r="I132" s="362"/>
      <c r="J132" s="362"/>
      <c r="K132" s="362"/>
      <c r="L132" s="85"/>
      <c r="M132" s="239"/>
      <c r="N132" s="235"/>
      <c r="O132" s="231"/>
      <c r="Q132" s="253"/>
      <c r="S132" s="397"/>
      <c r="T132" s="397"/>
      <c r="U132" s="397"/>
      <c r="V132" s="397"/>
      <c r="X132" s="414"/>
      <c r="Y132" s="414"/>
      <c r="Z132" s="414"/>
      <c r="AA132" s="414"/>
    </row>
    <row r="133" spans="1:27" x14ac:dyDescent="0.25">
      <c r="A133" s="54" t="s">
        <v>181</v>
      </c>
      <c r="B133" s="295" t="s">
        <v>152</v>
      </c>
      <c r="C133" s="374" t="e">
        <f>-VLOOKUP($A133,#REF!,MATCH($A$2,#REF!,0),0)</f>
        <v>#REF!</v>
      </c>
      <c r="D133" s="374" t="e">
        <f>-VLOOKUP($A133,#REF!,MATCH($A$2,#REF!,0)+1,0)</f>
        <v>#REF!</v>
      </c>
      <c r="E133" s="374">
        <f>-VLOOKUP($A133,'S_CONT_CF (MYFR)-dont use'!$1:$1048576,MATCH($A$2,'S_CONT_CF (MYFR)-dont use'!$7:$7,0),0)+Z133+Z142</f>
        <v>5.2577720000000001</v>
      </c>
      <c r="F133" s="374" t="e">
        <f>-VLOOKUP($A133,#REF!,MATCH($A$2,#REF!,0)+1,0)</f>
        <v>#REF!</v>
      </c>
      <c r="G133" s="3"/>
      <c r="H133" s="362"/>
      <c r="I133" s="362"/>
      <c r="J133" s="362"/>
      <c r="K133" s="362"/>
      <c r="L133" s="85"/>
      <c r="M133" s="218"/>
      <c r="N133" s="235"/>
      <c r="O133" s="231" t="e">
        <f t="shared" si="31"/>
        <v>#REF!</v>
      </c>
      <c r="Q133" s="253"/>
      <c r="S133" s="397"/>
      <c r="T133" s="397"/>
      <c r="U133" s="397"/>
      <c r="V133" s="397"/>
      <c r="X133" s="414"/>
      <c r="Y133" s="414"/>
      <c r="Z133" s="425"/>
      <c r="AA133" s="414"/>
    </row>
    <row r="134" spans="1:27" x14ac:dyDescent="0.25">
      <c r="A134" s="54" t="s">
        <v>182</v>
      </c>
      <c r="B134" s="295" t="s">
        <v>153</v>
      </c>
      <c r="C134" s="374" t="e">
        <f>-VLOOKUP($A134,#REF!,MATCH($A$2,#REF!,0),0)</f>
        <v>#REF!</v>
      </c>
      <c r="D134" s="374" t="e">
        <f>-VLOOKUP($A134,#REF!,MATCH($A$2,#REF!,0)+1,0)</f>
        <v>#REF!</v>
      </c>
      <c r="E134" s="374">
        <f>-VLOOKUP($A134,'S_CONT_CF (MYFR)-dont use'!$1:$1048576,MATCH($A$2,'S_CONT_CF (MYFR)-dont use'!$7:$7,0),0)</f>
        <v>0</v>
      </c>
      <c r="F134" s="374" t="e">
        <f>-VLOOKUP($A134,#REF!,MATCH($A$2,#REF!,0)+1,0)</f>
        <v>#REF!</v>
      </c>
      <c r="G134" s="3"/>
      <c r="H134" s="362"/>
      <c r="I134" s="362"/>
      <c r="J134" s="362"/>
      <c r="K134" s="362"/>
      <c r="L134" s="85"/>
      <c r="M134" s="218"/>
      <c r="N134" s="235"/>
      <c r="O134" s="231" t="e">
        <f t="shared" si="31"/>
        <v>#REF!</v>
      </c>
      <c r="Q134" s="253"/>
      <c r="S134" s="397"/>
      <c r="T134" s="397"/>
      <c r="U134" s="397"/>
      <c r="V134" s="397"/>
      <c r="X134" s="414"/>
      <c r="Y134" s="414"/>
      <c r="Z134" s="414"/>
      <c r="AA134" s="414"/>
    </row>
    <row r="135" spans="1:27" x14ac:dyDescent="0.25">
      <c r="A135" s="54" t="s">
        <v>183</v>
      </c>
      <c r="B135" s="296" t="s">
        <v>154</v>
      </c>
      <c r="C135" s="374" t="e">
        <f>-VLOOKUP($A135,#REF!,MATCH($A$2,#REF!,0),0)</f>
        <v>#REF!</v>
      </c>
      <c r="D135" s="374" t="e">
        <f>-VLOOKUP($A135,#REF!,MATCH($A$2,#REF!,0)+1,0)</f>
        <v>#REF!</v>
      </c>
      <c r="E135" s="374">
        <f>-VLOOKUP($A135,'S_CONT_CF (MYFR)-dont use'!$1:$1048576,MATCH($A$2,'S_CONT_CF (MYFR)-dont use'!$7:$7,0),0)+Z135</f>
        <v>33.917095359999998</v>
      </c>
      <c r="F135" s="374" t="e">
        <f>-VLOOKUP($A135,#REF!,MATCH($A$2,#REF!,0)+1,0)</f>
        <v>#REF!</v>
      </c>
      <c r="G135" s="3"/>
      <c r="H135" s="362"/>
      <c r="I135" s="362"/>
      <c r="J135" s="362"/>
      <c r="K135" s="362"/>
      <c r="L135" s="85"/>
      <c r="M135" s="218"/>
      <c r="N135" s="235"/>
      <c r="O135" s="231" t="e">
        <f t="shared" si="31"/>
        <v>#REF!</v>
      </c>
      <c r="Q135" s="253"/>
      <c r="S135" s="397"/>
      <c r="T135" s="397"/>
      <c r="U135" s="397"/>
      <c r="V135" s="397"/>
      <c r="X135" s="414"/>
      <c r="Y135" s="414"/>
      <c r="Z135" s="425"/>
      <c r="AA135" s="414"/>
    </row>
    <row r="136" spans="1:27" ht="15" customHeight="1" outlineLevel="1" x14ac:dyDescent="0.25">
      <c r="A136" s="54" t="s">
        <v>184</v>
      </c>
      <c r="B136" s="296" t="s">
        <v>155</v>
      </c>
      <c r="C136" s="374" t="e">
        <f>-VLOOKUP($A136,#REF!,MATCH($A$2,#REF!,0),0)</f>
        <v>#REF!</v>
      </c>
      <c r="D136" s="374" t="e">
        <f>-VLOOKUP($A136,#REF!,MATCH($A$2,#REF!,0)+1,0)</f>
        <v>#REF!</v>
      </c>
      <c r="E136" s="374">
        <v>0</v>
      </c>
      <c r="F136" s="374" t="e">
        <f>-VLOOKUP($A136,#REF!,MATCH($A$2,#REF!,0)+1,0)</f>
        <v>#REF!</v>
      </c>
      <c r="G136" s="3"/>
      <c r="H136" s="362"/>
      <c r="I136" s="362"/>
      <c r="J136" s="362"/>
      <c r="K136" s="362"/>
      <c r="L136" s="99"/>
      <c r="M136" s="222"/>
      <c r="N136" s="240"/>
      <c r="O136" s="231" t="e">
        <f t="shared" si="31"/>
        <v>#REF!</v>
      </c>
      <c r="Q136" s="253"/>
      <c r="S136" s="397"/>
      <c r="T136" s="397"/>
      <c r="U136" s="397"/>
      <c r="V136" s="397"/>
      <c r="X136" s="414"/>
      <c r="Y136" s="414"/>
      <c r="Z136" s="414"/>
      <c r="AA136" s="414"/>
    </row>
    <row r="137" spans="1:27" ht="15.75" thickBot="1" x14ac:dyDescent="0.3">
      <c r="A137" s="54" t="s">
        <v>185</v>
      </c>
      <c r="B137" s="299" t="s">
        <v>156</v>
      </c>
      <c r="C137" s="300" t="e">
        <f t="shared" ref="C137:F137" si="42">SUM(C133:C136)</f>
        <v>#REF!</v>
      </c>
      <c r="D137" s="300" t="e">
        <f t="shared" si="42"/>
        <v>#REF!</v>
      </c>
      <c r="E137" s="300">
        <f t="shared" si="42"/>
        <v>39.17486736</v>
      </c>
      <c r="F137" s="300" t="e">
        <f t="shared" si="42"/>
        <v>#REF!</v>
      </c>
      <c r="G137" s="3"/>
      <c r="H137" s="366" t="e">
        <f>-VLOOKUP($A137,#REF!,MATCH($A$2,#REF!,0),0)-C137</f>
        <v>#REF!</v>
      </c>
      <c r="I137" s="366" t="e">
        <f>-VLOOKUP($A137,#REF!,MATCH($A$2,#REF!,0)+1,0)-D137</f>
        <v>#REF!</v>
      </c>
      <c r="J137" s="366">
        <f>-VLOOKUP($A137,'S_CONT_CF (MYFR)-dont use'!$1:$1048576,MATCH($A$2,'S_CONT_CF (MYFR)-dont use'!$7:$7,0),0)-E137</f>
        <v>0</v>
      </c>
      <c r="K137" s="366" t="e">
        <f>-VLOOKUP($A137,#REF!,MATCH($A$2,#REF!,0)+1,0)-F137</f>
        <v>#REF!</v>
      </c>
      <c r="L137" s="102"/>
      <c r="M137" s="242"/>
      <c r="N137" s="243"/>
      <c r="O137" s="231" t="e">
        <f t="shared" si="31"/>
        <v>#REF!</v>
      </c>
      <c r="Q137" s="253"/>
      <c r="S137" s="397"/>
      <c r="T137" s="397"/>
      <c r="U137" s="397"/>
      <c r="V137" s="397"/>
      <c r="X137" s="414"/>
      <c r="Y137" s="414"/>
      <c r="Z137" s="414"/>
      <c r="AA137" s="414"/>
    </row>
    <row r="138" spans="1:27" x14ac:dyDescent="0.25">
      <c r="A138" s="54" t="s">
        <v>186</v>
      </c>
      <c r="B138" s="314" t="s">
        <v>157</v>
      </c>
      <c r="C138" s="199" t="e">
        <f>C124+C131+C137</f>
        <v>#REF!</v>
      </c>
      <c r="D138" s="199" t="e">
        <f t="shared" ref="D138:F138" si="43">D124+D131+D137</f>
        <v>#REF!</v>
      </c>
      <c r="E138" s="375">
        <f t="shared" si="43"/>
        <v>-5.5545026200097141</v>
      </c>
      <c r="F138" s="199" t="e">
        <f t="shared" si="43"/>
        <v>#REF!</v>
      </c>
      <c r="G138" s="3"/>
      <c r="H138" s="367" t="e">
        <f>-VLOOKUP($A138,#REF!,MATCH($A$2,#REF!,0),0)-C138</f>
        <v>#REF!</v>
      </c>
      <c r="I138" s="152" t="e">
        <f>-VLOOKUP($A138,#REF!,MATCH($A$2,#REF!,0)+1,0)-D138</f>
        <v>#REF!</v>
      </c>
      <c r="J138" s="152" t="e">
        <f>-VLOOKUP($A138,#REF!,MATCH($A$2,#REF!,0)+2,0)-E138</f>
        <v>#REF!</v>
      </c>
      <c r="K138" s="152" t="e">
        <f>-VLOOKUP($A138,#REF!,MATCH($A$2,#REF!,0)+3,0)-F138</f>
        <v>#REF!</v>
      </c>
      <c r="L138" s="100"/>
      <c r="M138" s="226"/>
      <c r="N138" s="241"/>
      <c r="O138" s="231" t="e">
        <f t="shared" si="31"/>
        <v>#REF!</v>
      </c>
      <c r="Q138" s="253"/>
      <c r="S138" s="397"/>
      <c r="T138" s="397"/>
      <c r="U138" s="397"/>
      <c r="V138" s="397"/>
      <c r="X138" s="414"/>
      <c r="Y138" s="414"/>
      <c r="Z138" s="414"/>
      <c r="AA138" s="414"/>
    </row>
    <row r="139" spans="1:27" x14ac:dyDescent="0.25">
      <c r="A139" s="54" t="s">
        <v>187</v>
      </c>
      <c r="B139" s="317" t="s">
        <v>158</v>
      </c>
      <c r="C139" s="374" t="e">
        <f>VLOOKUP($A$139,#REF!,MATCH($A$2,#REF!,0),0)</f>
        <v>#REF!</v>
      </c>
      <c r="D139" s="374" t="e">
        <f>VLOOKUP($A$139,#REF!,MATCH($A$2,#REF!,0)+1,0)</f>
        <v>#REF!</v>
      </c>
      <c r="E139" s="374">
        <f>VLOOKUP($A$139,'S_CONT_CF (MYFR)-dont use'!$45:$47,MATCH($A$2,'S_CONT_CF (MYFR)-dont use'!$45:$45,0),0)</f>
        <v>43.973183450000001</v>
      </c>
      <c r="F139" s="374" t="e">
        <f>VLOOKUP($A$139,#REF!,MATCH($A$2,#REF!,0)+1,0)</f>
        <v>#REF!</v>
      </c>
      <c r="G139" s="3"/>
      <c r="H139" s="364" t="e">
        <f>-VLOOKUP($A139,#REF!,MATCH($A$2,#REF!,0),0)-C139</f>
        <v>#REF!</v>
      </c>
      <c r="I139" s="103"/>
      <c r="J139" s="103"/>
      <c r="K139" s="103"/>
      <c r="L139" s="85"/>
      <c r="M139" s="226"/>
      <c r="O139" s="231" t="e">
        <f t="shared" si="31"/>
        <v>#REF!</v>
      </c>
      <c r="Q139" s="253"/>
      <c r="S139" s="397"/>
      <c r="T139" s="397"/>
      <c r="U139" s="397"/>
      <c r="V139" s="397"/>
      <c r="X139" s="414"/>
      <c r="Y139" s="414"/>
      <c r="Z139" s="414"/>
      <c r="AA139" s="414"/>
    </row>
    <row r="140" spans="1:27" ht="15.75" thickBot="1" x14ac:dyDescent="0.3">
      <c r="A140" s="54" t="s">
        <v>187</v>
      </c>
      <c r="B140" s="406" t="s">
        <v>159</v>
      </c>
      <c r="C140" s="407" t="e">
        <f t="shared" ref="C140:F140" si="44">C138+C139</f>
        <v>#REF!</v>
      </c>
      <c r="D140" s="407" t="e">
        <f t="shared" si="44"/>
        <v>#REF!</v>
      </c>
      <c r="E140" s="289">
        <f t="shared" si="44"/>
        <v>38.418680829990286</v>
      </c>
      <c r="F140" s="407" t="e">
        <f t="shared" si="44"/>
        <v>#REF!</v>
      </c>
      <c r="G140" s="3"/>
      <c r="H140" s="366" t="e">
        <f>-VLOOKUP($A140,#REF!,MATCH($A$2,#REF!,0),0)-C140</f>
        <v>#REF!</v>
      </c>
      <c r="I140" s="136" t="e">
        <f>VLOOKUP($A$140,#REF!,MATCH($A$2,#REF!,0)+1,0)-D140</f>
        <v>#REF!</v>
      </c>
      <c r="J140" s="136" t="e">
        <f>VLOOKUP($A$140,#REF!,MATCH($A$2,#REF!,0)+2,0)-E140</f>
        <v>#REF!</v>
      </c>
      <c r="K140" s="136" t="e">
        <f>VLOOKUP($A$140,#REF!,MATCH($A$2,#REF!,0)+3,0)-F140</f>
        <v>#REF!</v>
      </c>
      <c r="L140" s="85"/>
      <c r="M140" s="226"/>
      <c r="O140" s="231" t="e">
        <f t="shared" si="31"/>
        <v>#REF!</v>
      </c>
      <c r="Q140" s="253"/>
      <c r="S140" s="397"/>
      <c r="T140" s="397"/>
      <c r="U140" s="397"/>
      <c r="V140" s="397"/>
      <c r="X140" s="414"/>
      <c r="Y140" s="414"/>
      <c r="Z140" s="414"/>
      <c r="AA140" s="414"/>
    </row>
    <row r="141" spans="1:27" x14ac:dyDescent="0.25">
      <c r="B141" s="259" t="s">
        <v>278</v>
      </c>
      <c r="C141" s="3"/>
      <c r="D141" s="3"/>
      <c r="E141" s="3"/>
      <c r="F141" s="3"/>
      <c r="G141" s="3"/>
      <c r="H141" s="85"/>
      <c r="I141" s="85"/>
      <c r="J141" s="85"/>
      <c r="K141" s="85"/>
      <c r="L141" s="85"/>
      <c r="M141" s="85"/>
      <c r="N141" s="85"/>
      <c r="O141" s="85"/>
    </row>
    <row r="142" spans="1:27" x14ac:dyDescent="0.25">
      <c r="B142" s="3"/>
      <c r="C142" s="3"/>
      <c r="D142" s="3"/>
      <c r="E142" s="3"/>
      <c r="F142" s="3"/>
      <c r="G142" s="3"/>
      <c r="H142" s="3"/>
      <c r="Z142" s="426"/>
    </row>
    <row r="143" spans="1:27" x14ac:dyDescent="0.25">
      <c r="B143" s="3"/>
      <c r="C143" s="3"/>
      <c r="D143" s="3"/>
      <c r="E143" s="3"/>
      <c r="F143" s="3"/>
      <c r="G143" s="3"/>
    </row>
    <row r="144" spans="1:27" x14ac:dyDescent="0.25">
      <c r="B144" s="546" t="s">
        <v>42</v>
      </c>
      <c r="C144" s="546"/>
      <c r="D144" s="546"/>
      <c r="E144" s="546"/>
      <c r="F144" s="546"/>
      <c r="I144" s="252"/>
      <c r="J144" s="252"/>
    </row>
    <row r="145" spans="1:19" x14ac:dyDescent="0.25">
      <c r="B145" s="170" t="s">
        <v>43</v>
      </c>
      <c r="C145" s="51"/>
      <c r="D145" s="51"/>
      <c r="E145" s="51"/>
      <c r="F145" s="51"/>
    </row>
    <row r="146" spans="1:19" x14ac:dyDescent="0.25">
      <c r="B146" s="9"/>
      <c r="C146" s="130"/>
      <c r="D146" s="130"/>
      <c r="E146" s="130"/>
      <c r="F146" s="130"/>
    </row>
    <row r="147" spans="1:19" x14ac:dyDescent="0.25">
      <c r="B147" s="9"/>
      <c r="C147" s="130"/>
      <c r="D147" s="130"/>
      <c r="E147" s="130"/>
      <c r="F147" s="130"/>
    </row>
    <row r="149" spans="1:19" x14ac:dyDescent="0.25">
      <c r="B149" s="253" t="s">
        <v>275</v>
      </c>
      <c r="C149" s="254" t="e">
        <f>C60-C140</f>
        <v>#REF!</v>
      </c>
      <c r="D149" s="327" t="e">
        <f t="shared" ref="D149:F149" si="45">D60-D140</f>
        <v>#REF!</v>
      </c>
      <c r="E149" s="254" t="e">
        <f t="shared" si="45"/>
        <v>#REF!</v>
      </c>
      <c r="F149" s="254" t="e">
        <f t="shared" si="45"/>
        <v>#REF!</v>
      </c>
    </row>
    <row r="152" spans="1:19" x14ac:dyDescent="0.25">
      <c r="B152" s="3"/>
      <c r="C152" s="3"/>
      <c r="D152" s="3"/>
      <c r="E152" s="3"/>
      <c r="F152" s="3"/>
      <c r="G152" s="3"/>
    </row>
    <row r="153" spans="1:19" x14ac:dyDescent="0.25">
      <c r="B153" s="3"/>
      <c r="C153" s="3"/>
      <c r="D153" s="3"/>
      <c r="E153" s="3"/>
      <c r="F153" s="3"/>
      <c r="G153" s="3"/>
      <c r="O153" s="49"/>
      <c r="P153" s="49"/>
      <c r="Q153" s="49"/>
      <c r="R153" s="49"/>
    </row>
    <row r="154" spans="1:19" x14ac:dyDescent="0.25">
      <c r="B154" s="131" t="s">
        <v>250</v>
      </c>
      <c r="C154" s="132"/>
      <c r="D154" s="133"/>
      <c r="E154" s="133"/>
      <c r="F154" s="134"/>
      <c r="G154" s="134"/>
      <c r="O154" s="49"/>
      <c r="P154" s="49"/>
      <c r="Q154" s="49"/>
      <c r="R154" s="49"/>
    </row>
    <row r="155" spans="1:19" ht="51.75" thickBot="1" x14ac:dyDescent="0.3">
      <c r="B155" s="547" t="s">
        <v>0</v>
      </c>
      <c r="C155" s="548"/>
      <c r="D155" s="548"/>
      <c r="E155" s="548"/>
      <c r="F155" s="548"/>
      <c r="G155" s="548"/>
      <c r="H155" s="3"/>
      <c r="I155" s="106" t="s">
        <v>106</v>
      </c>
      <c r="J155" s="104"/>
      <c r="K155" s="110" t="s">
        <v>205</v>
      </c>
      <c r="L155" s="117"/>
      <c r="M155" s="110" t="s">
        <v>206</v>
      </c>
      <c r="O155" s="260"/>
      <c r="P155" s="49"/>
      <c r="Q155" s="49"/>
      <c r="R155" s="49"/>
    </row>
    <row r="156" spans="1:19" ht="38.25" x14ac:dyDescent="0.25">
      <c r="B156" s="189" t="s">
        <v>2</v>
      </c>
      <c r="C156" s="105" t="s">
        <v>96</v>
      </c>
      <c r="D156" s="105" t="s">
        <v>199</v>
      </c>
      <c r="E156" s="105" t="s">
        <v>203</v>
      </c>
      <c r="F156" s="105" t="s">
        <v>314</v>
      </c>
      <c r="G156" s="190" t="s">
        <v>201</v>
      </c>
      <c r="H156" s="3"/>
      <c r="I156" s="107"/>
      <c r="J156" s="104"/>
      <c r="K156" s="111" t="s">
        <v>207</v>
      </c>
      <c r="L156" s="118"/>
      <c r="M156" s="122" t="s">
        <v>208</v>
      </c>
      <c r="O156" s="507" t="s">
        <v>96</v>
      </c>
      <c r="P156" s="411" t="s">
        <v>199</v>
      </c>
      <c r="Q156" s="411" t="s">
        <v>203</v>
      </c>
      <c r="R156" s="411" t="s">
        <v>200</v>
      </c>
      <c r="S156" s="508" t="s">
        <v>201</v>
      </c>
    </row>
    <row r="157" spans="1:19" x14ac:dyDescent="0.25">
      <c r="A157" s="54" t="s">
        <v>242</v>
      </c>
      <c r="B157" s="315" t="s">
        <v>324</v>
      </c>
      <c r="C157" s="324" t="e">
        <f>-VLOOKUP($A$157,#REF!,MATCH($A$2,#REF!, 0),0)</f>
        <v>#REF!</v>
      </c>
      <c r="D157" s="324" t="e">
        <f>-VLOOKUP($A$158,#REF!,MATCH($A$2,#REF!, 0),0)</f>
        <v>#REF!</v>
      </c>
      <c r="E157" s="324" t="e">
        <f>-VLOOKUP($A$159,#REF!,MATCH($A$2,#REF!, 0),0)</f>
        <v>#REF!</v>
      </c>
      <c r="F157" s="324" t="e">
        <f>-VLOOKUP($A$160,#REF!,MATCH($A$2,#REF!, 0),0)</f>
        <v>#REF!</v>
      </c>
      <c r="G157" s="324" t="e">
        <f>SUM(C157:F157)</f>
        <v>#REF!</v>
      </c>
      <c r="H157" s="3"/>
      <c r="I157" s="108"/>
      <c r="J157" s="109"/>
      <c r="K157" s="112"/>
      <c r="L157" s="119"/>
      <c r="M157" s="112"/>
      <c r="O157" s="397"/>
      <c r="P157" s="397"/>
      <c r="Q157" s="397"/>
      <c r="R157" s="397"/>
      <c r="S157" s="397"/>
    </row>
    <row r="158" spans="1:19" x14ac:dyDescent="0.25">
      <c r="A158" s="54" t="s">
        <v>243</v>
      </c>
      <c r="B158" s="296" t="s">
        <v>41</v>
      </c>
      <c r="C158" s="374" t="e">
        <f>-VLOOKUP($A157,#REF!,MATCH($A$2,#REF!, 0)+1,0)</f>
        <v>#REF!</v>
      </c>
      <c r="D158" s="374">
        <v>0</v>
      </c>
      <c r="E158" s="374" t="e">
        <f>-VLOOKUP($A159,#REF!,MATCH($A$2,#REF!, 0)+1,0)</f>
        <v>#REF!</v>
      </c>
      <c r="F158" s="374" t="e">
        <f>-VLOOKUP($A160,#REF!,MATCH($A$2,#REF!, 0)+1,0)</f>
        <v>#REF!</v>
      </c>
      <c r="G158" s="324" t="e">
        <f t="shared" ref="G158:G159" si="46">SUM(C158:F158)</f>
        <v>#REF!</v>
      </c>
      <c r="H158" s="3"/>
      <c r="I158" s="78"/>
      <c r="J158" s="109"/>
      <c r="K158" s="113" t="e">
        <f>G158-C41</f>
        <v>#REF!</v>
      </c>
      <c r="L158" s="120"/>
      <c r="M158" s="113"/>
      <c r="O158" s="397"/>
      <c r="P158" s="397"/>
      <c r="Q158" s="397"/>
      <c r="R158" s="397"/>
      <c r="S158" s="397"/>
    </row>
    <row r="159" spans="1:19" x14ac:dyDescent="0.25">
      <c r="A159" s="54" t="s">
        <v>244</v>
      </c>
      <c r="B159" s="296" t="s">
        <v>202</v>
      </c>
      <c r="C159" s="374">
        <v>0</v>
      </c>
      <c r="D159" s="374" t="e">
        <f>-VLOOKUP($A158,#REF!,MATCH($A$2,#REF!, 0)+1,0)</f>
        <v>#REF!</v>
      </c>
      <c r="E159" s="374">
        <v>0</v>
      </c>
      <c r="F159" s="374">
        <v>0</v>
      </c>
      <c r="G159" s="324" t="e">
        <f t="shared" si="46"/>
        <v>#REF!</v>
      </c>
      <c r="H159" s="3"/>
      <c r="I159" s="78"/>
      <c r="J159" s="109"/>
      <c r="K159" s="114"/>
      <c r="L159" s="120"/>
      <c r="M159" s="114"/>
      <c r="O159" s="397"/>
      <c r="P159" s="397"/>
      <c r="Q159" s="397"/>
      <c r="R159" s="397"/>
      <c r="S159" s="397"/>
    </row>
    <row r="160" spans="1:19" x14ac:dyDescent="0.25">
      <c r="A160" s="54" t="s">
        <v>245</v>
      </c>
      <c r="B160" s="315" t="s">
        <v>326</v>
      </c>
      <c r="C160" s="316" t="e">
        <f>SUM(C157:C159)</f>
        <v>#REF!</v>
      </c>
      <c r="D160" s="316" t="e">
        <f t="shared" ref="D160:F160" si="47">SUM(D157:D159)</f>
        <v>#REF!</v>
      </c>
      <c r="E160" s="316" t="e">
        <f t="shared" si="47"/>
        <v>#REF!</v>
      </c>
      <c r="F160" s="316" t="e">
        <f t="shared" si="47"/>
        <v>#REF!</v>
      </c>
      <c r="G160" s="316" t="e">
        <f t="shared" ref="G160" si="48">SUM(G157:G159)</f>
        <v>#REF!</v>
      </c>
      <c r="H160" s="3"/>
      <c r="I160" s="24" t="e">
        <f>-VLOOKUP($A$161,#REF!, MATCH($A$2,#REF!, 0)+2,0)-G160</f>
        <v>#REF!</v>
      </c>
      <c r="J160" s="109"/>
      <c r="K160" s="113"/>
      <c r="L160" s="120"/>
      <c r="M160" s="113" t="e">
        <f>G160-C86</f>
        <v>#REF!</v>
      </c>
      <c r="O160" s="397"/>
      <c r="P160" s="397"/>
      <c r="Q160" s="397"/>
      <c r="R160" s="397"/>
      <c r="S160" s="397"/>
    </row>
    <row r="161" spans="1:19" s="466" customFormat="1" x14ac:dyDescent="0.25">
      <c r="A161" s="466" t="s">
        <v>280</v>
      </c>
      <c r="B161" s="467" t="s">
        <v>41</v>
      </c>
      <c r="C161" s="468" t="e">
        <f>-VLOOKUP($A$157,#REF!,MATCH($A$2,#REF!, 0)+4,0)</f>
        <v>#REF!</v>
      </c>
      <c r="D161" s="468">
        <v>0</v>
      </c>
      <c r="E161" s="468" t="e">
        <f>-VLOOKUP($A$159,#REF!,MATCH($A$2,#REF!, 0)+4,0)</f>
        <v>#REF!</v>
      </c>
      <c r="F161" s="468" t="e">
        <f>-VLOOKUP($A$160,#REF!,MATCH($A$2,#REF!, 0)+4,0)</f>
        <v>#REF!</v>
      </c>
      <c r="G161" s="469" t="e">
        <f>SUM(C161:F161)</f>
        <v>#REF!</v>
      </c>
      <c r="I161" s="470"/>
      <c r="J161" s="471"/>
      <c r="K161" s="472" t="e">
        <f>G161-D41</f>
        <v>#REF!</v>
      </c>
      <c r="L161" s="472"/>
      <c r="M161" s="472"/>
      <c r="O161" s="473"/>
      <c r="P161" s="473"/>
      <c r="Q161" s="473"/>
      <c r="R161" s="473"/>
      <c r="S161" s="473"/>
    </row>
    <row r="162" spans="1:19" s="466" customFormat="1" x14ac:dyDescent="0.25">
      <c r="B162" s="467" t="s">
        <v>202</v>
      </c>
      <c r="C162" s="468">
        <v>0</v>
      </c>
      <c r="D162" s="468" t="e">
        <f>-VLOOKUP($A$158,#REF!,MATCH($A$2,#REF!, 0)+4,0)</f>
        <v>#REF!</v>
      </c>
      <c r="E162" s="468">
        <v>0</v>
      </c>
      <c r="F162" s="468">
        <v>0</v>
      </c>
      <c r="G162" s="469" t="e">
        <f>SUM(C162:F162)</f>
        <v>#REF!</v>
      </c>
      <c r="I162" s="470"/>
      <c r="J162" s="471"/>
      <c r="K162" s="474"/>
      <c r="L162" s="472"/>
      <c r="M162" s="474"/>
      <c r="O162" s="473"/>
      <c r="P162" s="473"/>
      <c r="Q162" s="473"/>
      <c r="R162" s="473"/>
      <c r="S162" s="473"/>
    </row>
    <row r="163" spans="1:19" s="466" customFormat="1" x14ac:dyDescent="0.25">
      <c r="B163" s="475" t="s">
        <v>322</v>
      </c>
      <c r="C163" s="476" t="e">
        <f>SUM(C161:C162)+C160</f>
        <v>#REF!</v>
      </c>
      <c r="D163" s="476" t="e">
        <f t="shared" ref="D163:F163" si="49">SUM(D161:D162)+D160</f>
        <v>#REF!</v>
      </c>
      <c r="E163" s="476" t="e">
        <f t="shared" si="49"/>
        <v>#REF!</v>
      </c>
      <c r="F163" s="476" t="e">
        <f t="shared" si="49"/>
        <v>#REF!</v>
      </c>
      <c r="G163" s="476" t="e">
        <f t="shared" ref="G163" si="50">SUM(G160:G162)</f>
        <v>#REF!</v>
      </c>
      <c r="I163" s="477" t="e">
        <f>-VLOOKUP($A$161,#REF!, MATCH($A$2,#REF!, 0)+5,0)-G163</f>
        <v>#REF!</v>
      </c>
      <c r="J163" s="471"/>
      <c r="K163" s="472"/>
      <c r="L163" s="472"/>
      <c r="M163" s="472" t="e">
        <f>G163-D86</f>
        <v>#REF!</v>
      </c>
      <c r="O163" s="473"/>
      <c r="P163" s="473"/>
      <c r="Q163" s="473"/>
      <c r="R163" s="473"/>
      <c r="S163" s="473"/>
    </row>
    <row r="164" spans="1:19" s="466" customFormat="1" x14ac:dyDescent="0.25">
      <c r="B164" s="467" t="s">
        <v>41</v>
      </c>
      <c r="C164" s="468">
        <f>-VLOOKUP($A$157,'S_CONT_SOCIE (PAST)-dont use'!$1:$1048576,MATCH($A$2,'S_CONT_SOCIE (PAST)-dont use'!7:7,0)+1,0)</f>
        <v>110.30049609</v>
      </c>
      <c r="D164" s="468">
        <v>0</v>
      </c>
      <c r="E164" s="468">
        <f>-VLOOKUP($A$159,'S_CONT_SOCIE (PAST)-dont use'!$1:$1048576,MATCH($A$2,'S_CONT_SOCIE (PAST)-dont use'!$7:$7,0)+1,0)</f>
        <v>-1.1385010499999999</v>
      </c>
      <c r="F164" s="468">
        <f>-VLOOKUP($A$160,'S_CONT_SOCIE (PAST)-dont use'!$1:$1048576,MATCH($A$2,'S_CONT_SOCIE (PAST)-dont use'!$7:$7,0)+1,0)</f>
        <v>-8.7286000000000002E-2</v>
      </c>
      <c r="G164" s="478">
        <f>SUM(C164:F164)</f>
        <v>109.07470903999999</v>
      </c>
      <c r="I164" s="470"/>
      <c r="J164" s="471"/>
      <c r="K164" s="472">
        <f>G164-E41</f>
        <v>-9.9475983006414026E-12</v>
      </c>
      <c r="L164" s="472"/>
      <c r="M164" s="472"/>
      <c r="O164" s="479"/>
      <c r="P164" s="479"/>
      <c r="Q164" s="479"/>
      <c r="R164" s="479"/>
      <c r="S164" s="479"/>
    </row>
    <row r="165" spans="1:19" s="466" customFormat="1" x14ac:dyDescent="0.25">
      <c r="B165" s="467" t="s">
        <v>202</v>
      </c>
      <c r="C165" s="468">
        <v>0</v>
      </c>
      <c r="D165" s="468">
        <f>-VLOOKUP($A$158,'S_CONT_SOCIE (PAST)-dont use'!$1:$1048576,MATCH($A$2,'S_CONT_SOCIE (PAST)-dont use'!$7:$7,0)+1,0)</f>
        <v>5.3921539999999997</v>
      </c>
      <c r="E165" s="468">
        <v>0</v>
      </c>
      <c r="F165" s="468">
        <v>0</v>
      </c>
      <c r="G165" s="469">
        <f>SUM(C165:F165)</f>
        <v>5.3921539999999997</v>
      </c>
      <c r="I165" s="470"/>
      <c r="J165" s="471"/>
      <c r="K165" s="474"/>
      <c r="L165" s="472"/>
      <c r="M165" s="474"/>
      <c r="O165" s="473"/>
      <c r="P165" s="473"/>
      <c r="Q165" s="473"/>
      <c r="R165" s="473"/>
      <c r="S165" s="473"/>
    </row>
    <row r="166" spans="1:19" s="466" customFormat="1" ht="15.75" thickBot="1" x14ac:dyDescent="0.3">
      <c r="B166" s="480" t="s">
        <v>321</v>
      </c>
      <c r="C166" s="481" t="e">
        <f>SUM(C160)+C164+C165</f>
        <v>#REF!</v>
      </c>
      <c r="D166" s="481" t="e">
        <f t="shared" ref="D166:F166" si="51">SUM(D160)+D164+D165</f>
        <v>#REF!</v>
      </c>
      <c r="E166" s="481" t="e">
        <f t="shared" si="51"/>
        <v>#REF!</v>
      </c>
      <c r="F166" s="481" t="e">
        <f t="shared" si="51"/>
        <v>#REF!</v>
      </c>
      <c r="G166" s="481" t="e">
        <f>SUM(G164:G165)+G160</f>
        <v>#REF!</v>
      </c>
      <c r="I166" s="477" t="e">
        <f>-VLOOKUP($A$161,#REF!, MATCH($A$2,#REF!, 0)+8,0)-G166</f>
        <v>#REF!</v>
      </c>
      <c r="J166" s="471"/>
      <c r="K166" s="482"/>
      <c r="L166" s="482"/>
      <c r="M166" s="472" t="e">
        <f>G166-E86</f>
        <v>#REF!</v>
      </c>
      <c r="O166" s="473"/>
      <c r="P166" s="473"/>
      <c r="Q166" s="473"/>
      <c r="R166" s="473"/>
      <c r="S166" s="473"/>
    </row>
    <row r="167" spans="1:19" ht="15" customHeight="1" outlineLevel="2" x14ac:dyDescent="0.25">
      <c r="B167" s="296" t="s">
        <v>41</v>
      </c>
      <c r="C167" s="374" t="e">
        <f>-VLOOKUP($A$157,#REF!,MATCH($A$2,#REF!, 0)+10,0)</f>
        <v>#REF!</v>
      </c>
      <c r="D167" s="374">
        <v>0</v>
      </c>
      <c r="E167" s="374" t="e">
        <f>-VLOOKUP($A$159,#REF!,MATCH($A$2,#REF!, 0)+10,0)</f>
        <v>#REF!</v>
      </c>
      <c r="F167" s="374" t="e">
        <f>-VLOOKUP($A$160,#REF!,MATCH($A$2,#REF!, 0)+10,0)</f>
        <v>#REF!</v>
      </c>
      <c r="G167" s="324" t="e">
        <f>SUM(C167:F167)</f>
        <v>#REF!</v>
      </c>
      <c r="H167" s="3"/>
      <c r="I167" s="68"/>
      <c r="J167" s="109"/>
      <c r="K167" s="113" t="e">
        <f>G167-F41</f>
        <v>#REF!</v>
      </c>
      <c r="L167" s="121"/>
      <c r="M167" s="115"/>
      <c r="O167" s="397"/>
      <c r="P167" s="397"/>
      <c r="Q167" s="397"/>
      <c r="R167" s="397"/>
      <c r="S167" s="397"/>
    </row>
    <row r="168" spans="1:19" ht="15" customHeight="1" outlineLevel="2" x14ac:dyDescent="0.25">
      <c r="B168" s="296" t="s">
        <v>202</v>
      </c>
      <c r="C168" s="325">
        <v>0</v>
      </c>
      <c r="D168" s="374" t="e">
        <f>-VLOOKUP($A$158,#REF!,MATCH($A$2,#REF!, 0)+10,0)</f>
        <v>#REF!</v>
      </c>
      <c r="E168" s="325">
        <v>0</v>
      </c>
      <c r="F168" s="325">
        <v>0</v>
      </c>
      <c r="G168" s="199" t="e">
        <f>SUM(C168:F168)</f>
        <v>#REF!</v>
      </c>
      <c r="H168" s="3"/>
      <c r="I168" s="68"/>
      <c r="J168" s="109"/>
      <c r="K168" s="114"/>
      <c r="L168" s="121"/>
      <c r="M168" s="114"/>
      <c r="O168" s="397"/>
      <c r="P168" s="397"/>
      <c r="Q168" s="397"/>
      <c r="R168" s="397"/>
      <c r="S168" s="397"/>
    </row>
    <row r="169" spans="1:19" ht="15.75" customHeight="1" outlineLevel="2" thickBot="1" x14ac:dyDescent="0.3">
      <c r="B169" s="299" t="s">
        <v>304</v>
      </c>
      <c r="C169" s="300" t="e">
        <f>SUM(C166:C168)</f>
        <v>#REF!</v>
      </c>
      <c r="D169" s="300" t="e">
        <f>SUM(D166:D168)</f>
        <v>#REF!</v>
      </c>
      <c r="E169" s="300" t="e">
        <f t="shared" ref="E169:G169" si="52">SUM(E166:E168)</f>
        <v>#REF!</v>
      </c>
      <c r="F169" s="300" t="e">
        <f t="shared" si="52"/>
        <v>#REF!</v>
      </c>
      <c r="G169" s="300" t="e">
        <f t="shared" si="52"/>
        <v>#REF!</v>
      </c>
      <c r="H169" s="3"/>
      <c r="I169" s="136" t="e">
        <f>-VLOOKUP($A$161,#REF!, MATCH($A$2,#REF!, 0)+11,0)-G169</f>
        <v>#REF!</v>
      </c>
      <c r="J169" s="109"/>
      <c r="K169" s="116"/>
      <c r="L169" s="121"/>
      <c r="M169" s="116" t="e">
        <f>G169-F86</f>
        <v>#REF!</v>
      </c>
      <c r="O169" s="397"/>
      <c r="P169" s="397"/>
      <c r="Q169" s="397"/>
      <c r="R169" s="397"/>
      <c r="S169" s="397"/>
    </row>
    <row r="170" spans="1:19" x14ac:dyDescent="0.25">
      <c r="B170" s="259" t="s">
        <v>278</v>
      </c>
      <c r="C170" s="3"/>
      <c r="D170" s="3"/>
      <c r="E170" s="3"/>
      <c r="F170" s="3"/>
      <c r="G170" s="3"/>
      <c r="H170" s="3"/>
    </row>
    <row r="171" spans="1:19" x14ac:dyDescent="0.25">
      <c r="B171" s="3"/>
      <c r="C171" s="3"/>
      <c r="D171" s="3"/>
      <c r="E171" s="3"/>
      <c r="F171" s="3"/>
      <c r="G171" s="3"/>
      <c r="H171" s="3"/>
    </row>
    <row r="172" spans="1:19" x14ac:dyDescent="0.25">
      <c r="B172" s="3"/>
      <c r="C172" s="3"/>
      <c r="D172" s="3"/>
      <c r="E172" s="3"/>
      <c r="F172" s="3"/>
      <c r="G172" s="3"/>
      <c r="H172" s="3"/>
    </row>
    <row r="173" spans="1:19" x14ac:dyDescent="0.25">
      <c r="B173" s="3"/>
      <c r="C173" s="3"/>
      <c r="D173" s="3"/>
      <c r="E173" s="3"/>
      <c r="F173" s="3"/>
      <c r="G173" s="3"/>
      <c r="H173" s="3"/>
    </row>
    <row r="174" spans="1:19" x14ac:dyDescent="0.25">
      <c r="B174" s="3"/>
      <c r="C174" s="3"/>
      <c r="D174" s="3"/>
      <c r="E174" s="3"/>
      <c r="F174" s="3"/>
      <c r="G174" s="3"/>
    </row>
    <row r="175" spans="1:19" x14ac:dyDescent="0.25">
      <c r="B175" s="3"/>
      <c r="C175" s="3"/>
      <c r="D175" s="3"/>
      <c r="E175" s="3"/>
      <c r="F175" s="3"/>
      <c r="G175" s="3"/>
    </row>
    <row r="176" spans="1:19" x14ac:dyDescent="0.25">
      <c r="B176" s="1" t="s">
        <v>251</v>
      </c>
      <c r="C176" s="132"/>
      <c r="D176" s="2"/>
      <c r="E176" s="2"/>
      <c r="F176" s="2"/>
      <c r="G176" s="3"/>
    </row>
    <row r="177" spans="1:25" x14ac:dyDescent="0.25">
      <c r="B177" s="2"/>
      <c r="C177" s="2"/>
      <c r="D177" s="2"/>
      <c r="E177" s="2"/>
      <c r="F177" s="2"/>
      <c r="G177" s="3"/>
      <c r="H177" s="4"/>
      <c r="I177" s="4"/>
      <c r="J177" s="4"/>
      <c r="K177" s="4"/>
      <c r="L177" s="4"/>
      <c r="M177" s="7" t="s">
        <v>104</v>
      </c>
      <c r="N177" s="4"/>
      <c r="O177" s="4"/>
    </row>
    <row r="178" spans="1:25" x14ac:dyDescent="0.25">
      <c r="B178" s="542" t="s">
        <v>105</v>
      </c>
      <c r="C178" s="542"/>
      <c r="D178" s="542"/>
      <c r="E178" s="542"/>
      <c r="F178" s="542"/>
      <c r="G178" s="3"/>
      <c r="H178" s="4"/>
      <c r="I178" s="4"/>
      <c r="J178" s="4"/>
      <c r="K178" s="4"/>
      <c r="L178" s="4"/>
      <c r="M178" s="7" t="s">
        <v>333</v>
      </c>
      <c r="N178" s="4"/>
      <c r="O178" s="9" t="s">
        <v>107</v>
      </c>
    </row>
    <row r="179" spans="1:25" ht="15" customHeight="1" x14ac:dyDescent="0.25">
      <c r="B179" s="545" t="s">
        <v>0</v>
      </c>
      <c r="C179" s="545"/>
      <c r="D179" s="545"/>
      <c r="E179" s="545"/>
      <c r="F179" s="545"/>
      <c r="G179" s="3"/>
      <c r="H179" s="38" t="s">
        <v>106</v>
      </c>
      <c r="I179" s="43"/>
      <c r="J179" s="43"/>
      <c r="K179" s="56"/>
      <c r="L179" s="4"/>
      <c r="M179" s="126"/>
      <c r="N179" s="4"/>
      <c r="O179" s="170" t="s">
        <v>1</v>
      </c>
      <c r="Q179" s="523" t="s">
        <v>312</v>
      </c>
      <c r="R179" s="524"/>
      <c r="S179" s="524"/>
      <c r="T179" s="525"/>
      <c r="V179" s="533" t="s">
        <v>313</v>
      </c>
      <c r="W179" s="534"/>
      <c r="X179" s="534"/>
      <c r="Y179" s="535"/>
    </row>
    <row r="180" spans="1:25" x14ac:dyDescent="0.25">
      <c r="B180" s="171" t="s">
        <v>2</v>
      </c>
      <c r="C180" s="386" t="s">
        <v>323</v>
      </c>
      <c r="D180" s="386" t="s">
        <v>329</v>
      </c>
      <c r="E180" s="386" t="s">
        <v>329</v>
      </c>
      <c r="F180" s="386" t="s">
        <v>332</v>
      </c>
      <c r="G180" s="329"/>
      <c r="H180" s="330" t="s">
        <v>323</v>
      </c>
      <c r="I180" s="330" t="s">
        <v>329</v>
      </c>
      <c r="J180" s="330" t="s">
        <v>329</v>
      </c>
      <c r="K180" s="330" t="s">
        <v>332</v>
      </c>
      <c r="L180" s="331"/>
      <c r="M180" s="332" t="s">
        <v>329</v>
      </c>
      <c r="N180" s="333"/>
      <c r="O180" s="334" t="s">
        <v>334</v>
      </c>
      <c r="Q180" s="505" t="s">
        <v>323</v>
      </c>
      <c r="R180" s="395" t="s">
        <v>329</v>
      </c>
      <c r="S180" s="395" t="s">
        <v>329</v>
      </c>
      <c r="T180" s="398" t="s">
        <v>332</v>
      </c>
      <c r="V180" s="416" t="s">
        <v>323</v>
      </c>
      <c r="W180" s="412" t="s">
        <v>329</v>
      </c>
      <c r="X180" s="412" t="s">
        <v>329</v>
      </c>
      <c r="Y180" s="417" t="s">
        <v>332</v>
      </c>
    </row>
    <row r="181" spans="1:25" x14ac:dyDescent="0.25">
      <c r="B181" s="173" t="s">
        <v>2</v>
      </c>
      <c r="C181" s="387" t="s">
        <v>295</v>
      </c>
      <c r="D181" s="387" t="s">
        <v>296</v>
      </c>
      <c r="E181" s="387" t="s">
        <v>297</v>
      </c>
      <c r="F181" s="387" t="s">
        <v>296</v>
      </c>
      <c r="G181" s="329"/>
      <c r="H181" s="330" t="s">
        <v>6</v>
      </c>
      <c r="I181" s="330" t="s">
        <v>7</v>
      </c>
      <c r="J181" s="330" t="s">
        <v>8</v>
      </c>
      <c r="K181" s="330" t="s">
        <v>7</v>
      </c>
      <c r="L181" s="331"/>
      <c r="M181" s="335" t="s">
        <v>7</v>
      </c>
      <c r="N181" s="336"/>
      <c r="O181" s="337" t="s">
        <v>7</v>
      </c>
      <c r="Q181" s="399" t="s">
        <v>295</v>
      </c>
      <c r="R181" s="396" t="s">
        <v>296</v>
      </c>
      <c r="S181" s="396" t="s">
        <v>297</v>
      </c>
      <c r="T181" s="400" t="s">
        <v>296</v>
      </c>
      <c r="V181" s="418" t="s">
        <v>295</v>
      </c>
      <c r="W181" s="413" t="s">
        <v>296</v>
      </c>
      <c r="X181" s="413" t="s">
        <v>297</v>
      </c>
      <c r="Y181" s="419" t="s">
        <v>296</v>
      </c>
    </row>
    <row r="182" spans="1:25" ht="15" customHeight="1" x14ac:dyDescent="0.25">
      <c r="B182" s="294" t="s">
        <v>209</v>
      </c>
      <c r="C182" s="198" t="s">
        <v>2</v>
      </c>
      <c r="D182" s="198" t="s">
        <v>2</v>
      </c>
      <c r="E182" s="198" t="s">
        <v>2</v>
      </c>
      <c r="F182" s="198" t="s">
        <v>2</v>
      </c>
      <c r="G182" s="3"/>
      <c r="H182" s="20"/>
      <c r="I182" s="20"/>
      <c r="J182" s="20"/>
      <c r="K182" s="20"/>
      <c r="L182" s="4"/>
      <c r="M182" s="98"/>
      <c r="N182" s="4"/>
      <c r="O182" s="66"/>
      <c r="Q182" s="526" t="s">
        <v>299</v>
      </c>
      <c r="R182" s="527"/>
      <c r="S182" s="527"/>
      <c r="T182" s="528"/>
      <c r="V182" s="536" t="s">
        <v>299</v>
      </c>
      <c r="W182" s="537"/>
      <c r="X182" s="537"/>
      <c r="Y182" s="538"/>
    </row>
    <row r="183" spans="1:25" ht="15" customHeight="1" outlineLevel="1" x14ac:dyDescent="0.25">
      <c r="A183" s="54" t="s">
        <v>44</v>
      </c>
      <c r="B183" s="295" t="s">
        <v>210</v>
      </c>
      <c r="C183" s="374" t="e">
        <f>-VLOOKUP($A183,#REF!,MATCH($A$4,#REF!,0),0)</f>
        <v>#REF!</v>
      </c>
      <c r="D183" s="374" t="e">
        <f>-VLOOKUP($A183,#REF!,MATCH($A$4,#REF!,0)+1,0)</f>
        <v>#REF!</v>
      </c>
      <c r="E183" s="374" t="e">
        <f>-VLOOKUP($A183,#REF!,MATCH($A$4,#REF!,0),0)</f>
        <v>#REF!</v>
      </c>
      <c r="F183" s="374" t="e">
        <f>-VLOOKUP($A183,#REF!,MATCH($A$4,#REF!,0)+1,0)</f>
        <v>#REF!</v>
      </c>
      <c r="G183" s="3"/>
      <c r="H183" s="78"/>
      <c r="I183" s="78"/>
      <c r="J183" s="78"/>
      <c r="K183" s="78"/>
      <c r="L183" s="4"/>
      <c r="M183" s="21">
        <v>0</v>
      </c>
      <c r="N183" s="4"/>
      <c r="O183" s="22" t="e">
        <f t="shared" ref="O183:O190" si="53">D183-M183</f>
        <v>#REF!</v>
      </c>
      <c r="Q183" s="529"/>
      <c r="R183" s="530"/>
      <c r="S183" s="530"/>
      <c r="T183" s="531"/>
      <c r="V183" s="539"/>
      <c r="W183" s="540"/>
      <c r="X183" s="540"/>
      <c r="Y183" s="541"/>
    </row>
    <row r="184" spans="1:25" ht="15" customHeight="1" outlineLevel="1" x14ac:dyDescent="0.25">
      <c r="A184" s="54" t="s">
        <v>45</v>
      </c>
      <c r="B184" s="296" t="s">
        <v>211</v>
      </c>
      <c r="C184" s="374" t="e">
        <f>-VLOOKUP($A184,#REF!,MATCH($A$4,#REF!,0),0)</f>
        <v>#REF!</v>
      </c>
      <c r="D184" s="374" t="e">
        <f>-VLOOKUP($A184,#REF!,MATCH($A$4,#REF!,0)+1,0)</f>
        <v>#REF!</v>
      </c>
      <c r="E184" s="374" t="e">
        <f>-VLOOKUP($A184,#REF!,MATCH($A$4,#REF!,0),0)</f>
        <v>#REF!</v>
      </c>
      <c r="F184" s="374" t="e">
        <f>-VLOOKUP($A184,#REF!,MATCH($A$4,#REF!,0)+1,0)</f>
        <v>#REF!</v>
      </c>
      <c r="G184" s="3"/>
      <c r="H184" s="78"/>
      <c r="I184" s="78"/>
      <c r="J184" s="78"/>
      <c r="K184" s="78"/>
      <c r="L184" s="4"/>
      <c r="M184" s="21">
        <v>0</v>
      </c>
      <c r="N184" s="4"/>
      <c r="O184" s="22" t="e">
        <f t="shared" si="53"/>
        <v>#REF!</v>
      </c>
      <c r="Q184" s="397"/>
      <c r="R184" s="397"/>
      <c r="S184" s="397"/>
      <c r="T184" s="397"/>
      <c r="V184" s="414"/>
      <c r="W184" s="414"/>
      <c r="X184" s="414"/>
      <c r="Y184" s="414"/>
    </row>
    <row r="185" spans="1:25" ht="15" customHeight="1" outlineLevel="1" x14ac:dyDescent="0.25">
      <c r="A185" s="54" t="s">
        <v>49</v>
      </c>
      <c r="B185" s="296" t="s">
        <v>16</v>
      </c>
      <c r="C185" s="374" t="e">
        <f>-VLOOKUP($A185,#REF!,MATCH($A$4,#REF!,0),0)</f>
        <v>#REF!</v>
      </c>
      <c r="D185" s="374" t="e">
        <f>-VLOOKUP($A185,#REF!,MATCH($A$4,#REF!,0)+1,0)</f>
        <v>#REF!</v>
      </c>
      <c r="E185" s="374" t="e">
        <f>-VLOOKUP($A185,#REF!,MATCH($A$4,#REF!,0),0)</f>
        <v>#REF!</v>
      </c>
      <c r="F185" s="374" t="e">
        <f>-VLOOKUP($A185,#REF!,MATCH($A$4,#REF!,0)+1,0)</f>
        <v>#REF!</v>
      </c>
      <c r="G185" s="3"/>
      <c r="H185" s="78"/>
      <c r="I185" s="78"/>
      <c r="J185" s="78"/>
      <c r="K185" s="78"/>
      <c r="L185" s="4"/>
      <c r="M185" s="21">
        <v>0</v>
      </c>
      <c r="N185" s="4"/>
      <c r="O185" s="22" t="e">
        <f t="shared" si="53"/>
        <v>#REF!</v>
      </c>
      <c r="Q185" s="397"/>
      <c r="R185" s="397"/>
      <c r="S185" s="397"/>
      <c r="T185" s="397"/>
      <c r="V185" s="414"/>
      <c r="W185" s="414"/>
      <c r="X185" s="414"/>
      <c r="Y185" s="414"/>
    </row>
    <row r="186" spans="1:25" x14ac:dyDescent="0.25">
      <c r="A186" s="54" t="s">
        <v>47</v>
      </c>
      <c r="B186" s="296" t="s">
        <v>14</v>
      </c>
      <c r="C186" s="374" t="e">
        <f>-VLOOKUP($A186,#REF!,MATCH($A$4,#REF!,0),0)</f>
        <v>#REF!</v>
      </c>
      <c r="D186" s="374" t="e">
        <f>-VLOOKUP($A186,#REF!,MATCH($A$4,#REF!,0)+1,0)</f>
        <v>#REF!</v>
      </c>
      <c r="E186" s="376">
        <f>-VLOOKUP($A186,'S_CONT_OS (MYFR)-dont use'!$1:$1048576,MATCH($A$4,'S_CONT_OS (MYFR)-dont use'!$7:$7,0),0)</f>
        <v>13.601461240000001</v>
      </c>
      <c r="F186" s="376" t="e">
        <f>-VLOOKUP($A186,#REF!,MATCH($A$4,#REF!,0)+1,0)</f>
        <v>#REF!</v>
      </c>
      <c r="G186" s="3"/>
      <c r="H186" s="78"/>
      <c r="I186" s="78"/>
      <c r="J186" s="78"/>
      <c r="K186" s="78"/>
      <c r="L186" s="4"/>
      <c r="M186" s="218"/>
      <c r="N186" s="245"/>
      <c r="O186" s="249" t="e">
        <f t="shared" si="53"/>
        <v>#REF!</v>
      </c>
      <c r="Q186" s="397"/>
      <c r="R186" s="397"/>
      <c r="S186" s="397"/>
      <c r="T186" s="397"/>
      <c r="V186" s="414"/>
      <c r="W186" s="414"/>
      <c r="X186" s="414"/>
      <c r="Y186" s="414"/>
    </row>
    <row r="187" spans="1:25" x14ac:dyDescent="0.25">
      <c r="A187" s="54" t="s">
        <v>48</v>
      </c>
      <c r="B187" s="296" t="s">
        <v>15</v>
      </c>
      <c r="C187" s="374" t="e">
        <f>-VLOOKUP($A187,#REF!,MATCH($A$4,#REF!,0),0)</f>
        <v>#REF!</v>
      </c>
      <c r="D187" s="374" t="e">
        <f>-VLOOKUP($A187,#REF!,MATCH($A$4,#REF!,0)+1,0)</f>
        <v>#REF!</v>
      </c>
      <c r="E187" s="376">
        <f>-VLOOKUP($A187,'S_CONT_OS (MYFR)-dont use'!$1:$1048576,MATCH($A$4,'S_CONT_OS (MYFR)-dont use'!$7:$7,0),0)</f>
        <v>1.0693853600000001</v>
      </c>
      <c r="F187" s="376" t="e">
        <f>-VLOOKUP($A187,#REF!,MATCH($A$4,#REF!,0)+1,0)</f>
        <v>#REF!</v>
      </c>
      <c r="G187" s="3"/>
      <c r="H187" s="78"/>
      <c r="I187" s="78"/>
      <c r="J187" s="78"/>
      <c r="K187" s="78"/>
      <c r="L187" s="4"/>
      <c r="M187" s="218"/>
      <c r="N187" s="245"/>
      <c r="O187" s="249" t="e">
        <f t="shared" si="53"/>
        <v>#REF!</v>
      </c>
      <c r="Q187" s="397"/>
      <c r="R187" s="397"/>
      <c r="S187" s="397"/>
      <c r="T187" s="397"/>
      <c r="V187" s="414"/>
      <c r="W187" s="414"/>
      <c r="X187" s="414"/>
      <c r="Y187" s="414"/>
    </row>
    <row r="188" spans="1:25" ht="15" customHeight="1" outlineLevel="1" x14ac:dyDescent="0.25">
      <c r="A188" s="54" t="s">
        <v>46</v>
      </c>
      <c r="B188" s="295" t="s">
        <v>13</v>
      </c>
      <c r="C188" s="374" t="e">
        <f>-VLOOKUP($A188,#REF!,MATCH($A$4,#REF!,0),0)</f>
        <v>#REF!</v>
      </c>
      <c r="D188" s="374" t="e">
        <f>-VLOOKUP($A188,#REF!,MATCH($A$4,#REF!,0)+1,0)</f>
        <v>#REF!</v>
      </c>
      <c r="E188" s="376">
        <f>-VLOOKUP($A188,'S_CONT_OS (MYFR)-dont use'!$1:$1048576,MATCH($A$4,'S_CONT_OS (MYFR)-dont use'!$7:$7,0),0)</f>
        <v>0</v>
      </c>
      <c r="F188" s="376" t="e">
        <f>-VLOOKUP($A188,#REF!,MATCH($A$4,#REF!,0)+1,0)</f>
        <v>#REF!</v>
      </c>
      <c r="G188" s="3"/>
      <c r="H188" s="78"/>
      <c r="I188" s="78"/>
      <c r="J188" s="78"/>
      <c r="K188" s="78"/>
      <c r="L188" s="4"/>
      <c r="M188" s="218"/>
      <c r="N188" s="245"/>
      <c r="O188" s="249" t="e">
        <f t="shared" si="53"/>
        <v>#REF!</v>
      </c>
      <c r="Q188" s="397"/>
      <c r="R188" s="397"/>
      <c r="S188" s="397"/>
      <c r="T188" s="397"/>
      <c r="V188" s="414"/>
      <c r="W188" s="414"/>
      <c r="X188" s="414"/>
      <c r="Y188" s="414"/>
    </row>
    <row r="189" spans="1:25" x14ac:dyDescent="0.25">
      <c r="A189" s="54" t="s">
        <v>50</v>
      </c>
      <c r="B189" s="296" t="s">
        <v>17</v>
      </c>
      <c r="C189" s="374" t="e">
        <f>-VLOOKUP($A189,#REF!,MATCH($A$4,#REF!,0),0)</f>
        <v>#REF!</v>
      </c>
      <c r="D189" s="374" t="e">
        <f>-VLOOKUP($A189,#REF!,MATCH($A$4,#REF!,0)+1,0)</f>
        <v>#REF!</v>
      </c>
      <c r="E189" s="376">
        <f>-VLOOKUP($A189,'S_CONT_OS (MYFR)-dont use'!$1:$1048576,MATCH($A$4,'S_CONT_OS (MYFR)-dont use'!$7:$7,0),0)</f>
        <v>1.0275670299999999</v>
      </c>
      <c r="F189" s="376" t="e">
        <f>-VLOOKUP($A189,#REF!,MATCH($A$4,#REF!,0)+1,0)</f>
        <v>#REF!</v>
      </c>
      <c r="G189" s="3"/>
      <c r="H189" s="78"/>
      <c r="I189" s="78"/>
      <c r="J189" s="78"/>
      <c r="K189" s="78"/>
      <c r="L189" s="4"/>
      <c r="M189" s="218"/>
      <c r="N189" s="245"/>
      <c r="O189" s="249" t="e">
        <f t="shared" si="53"/>
        <v>#REF!</v>
      </c>
      <c r="Q189" s="397"/>
      <c r="R189" s="397"/>
      <c r="S189" s="397"/>
      <c r="T189" s="397"/>
      <c r="V189" s="414"/>
      <c r="W189" s="414"/>
      <c r="X189" s="414"/>
      <c r="Y189" s="414"/>
    </row>
    <row r="190" spans="1:25" x14ac:dyDescent="0.25">
      <c r="A190" s="54" t="s">
        <v>51</v>
      </c>
      <c r="B190" s="297" t="s">
        <v>237</v>
      </c>
      <c r="C190" s="379" t="e">
        <f>SUM(C183:C189)</f>
        <v>#REF!</v>
      </c>
      <c r="D190" s="379" t="e">
        <f t="shared" ref="D190:F190" si="54">SUM(D183:D189)</f>
        <v>#REF!</v>
      </c>
      <c r="E190" s="378" t="e">
        <f t="shared" si="54"/>
        <v>#REF!</v>
      </c>
      <c r="F190" s="378" t="e">
        <f t="shared" si="54"/>
        <v>#REF!</v>
      </c>
      <c r="G190" s="3"/>
      <c r="H190" s="135" t="e">
        <f>-VLOOKUP($A190,#REF!,MATCH($A$4,#REF!,0),0)-C190</f>
        <v>#REF!</v>
      </c>
      <c r="I190" s="135" t="e">
        <f>-VLOOKUP($A190,#REF!,MATCH($A$4,#REF!,0)+1,0)-D190</f>
        <v>#REF!</v>
      </c>
      <c r="J190" s="365" t="e">
        <f>-VLOOKUP($A190,'S_CONT_OS (MYFR)-dont use'!$1:$1048576,MATCH($A$4,'S_CONT_OS (MYFR)-dont use'!$7:$7,0),0)-E190</f>
        <v>#REF!</v>
      </c>
      <c r="K190" s="135" t="e">
        <f>-VLOOKUP($A190,#REF!,MATCH($A$4,#REF!,0)+1,0)-F190</f>
        <v>#REF!</v>
      </c>
      <c r="L190" s="4"/>
      <c r="M190" s="223"/>
      <c r="N190" s="245"/>
      <c r="O190" s="249" t="e">
        <f t="shared" si="53"/>
        <v>#REF!</v>
      </c>
      <c r="Q190" s="397"/>
      <c r="R190" s="397"/>
      <c r="S190" s="397"/>
      <c r="T190" s="397"/>
      <c r="V190" s="414"/>
      <c r="W190" s="414"/>
      <c r="X190" s="414"/>
      <c r="Y190" s="414"/>
    </row>
    <row r="191" spans="1:25" ht="10.35" customHeight="1" x14ac:dyDescent="0.25">
      <c r="B191" s="296" t="s">
        <v>2</v>
      </c>
      <c r="C191" s="296" t="s">
        <v>2</v>
      </c>
      <c r="D191" s="296" t="s">
        <v>2</v>
      </c>
      <c r="E191" s="278" t="s">
        <v>2</v>
      </c>
      <c r="F191" s="278" t="s">
        <v>2</v>
      </c>
      <c r="G191" s="3"/>
      <c r="H191" s="68"/>
      <c r="I191" s="68"/>
      <c r="J191" s="361"/>
      <c r="K191" s="68"/>
      <c r="L191" s="4"/>
      <c r="M191" s="218"/>
      <c r="N191" s="245"/>
      <c r="O191" s="249"/>
      <c r="Q191" s="397"/>
      <c r="R191" s="397"/>
      <c r="S191" s="397"/>
      <c r="T191" s="397"/>
      <c r="V191" s="414"/>
      <c r="W191" s="414"/>
      <c r="X191" s="414"/>
      <c r="Y191" s="414"/>
    </row>
    <row r="192" spans="1:25" x14ac:dyDescent="0.25">
      <c r="B192" s="294" t="s">
        <v>238</v>
      </c>
      <c r="C192" s="374" t="s">
        <v>2</v>
      </c>
      <c r="D192" s="374" t="s">
        <v>2</v>
      </c>
      <c r="E192" s="376" t="s">
        <v>2</v>
      </c>
      <c r="F192" s="376" t="s">
        <v>2</v>
      </c>
      <c r="G192" s="3"/>
      <c r="H192" s="68"/>
      <c r="I192" s="68"/>
      <c r="J192" s="361"/>
      <c r="K192" s="68"/>
      <c r="L192" s="4"/>
      <c r="M192" s="218"/>
      <c r="N192" s="245"/>
      <c r="O192" s="249"/>
      <c r="Q192" s="397"/>
      <c r="R192" s="397"/>
      <c r="S192" s="397"/>
      <c r="T192" s="397"/>
      <c r="V192" s="414"/>
      <c r="W192" s="414"/>
      <c r="X192" s="414"/>
      <c r="Y192" s="414"/>
    </row>
    <row r="193" spans="1:25" x14ac:dyDescent="0.25">
      <c r="A193" s="54" t="s">
        <v>55</v>
      </c>
      <c r="B193" s="296" t="s">
        <v>239</v>
      </c>
      <c r="C193" s="374" t="e">
        <f>VLOOKUP($A193,#REF!,MATCH($A$4,#REF!,0),0)+C194</f>
        <v>#REF!</v>
      </c>
      <c r="D193" s="374" t="e">
        <f>VLOOKUP($A193,#REF!,MATCH($A$4,#REF!,0)+1,0)+D194</f>
        <v>#REF!</v>
      </c>
      <c r="E193" s="376">
        <f>VLOOKUP($A193,'S_CONT_OS (MYFR)-dont use'!$1:$1048576,MATCH($A$4,'S_CONT_OS (MYFR)-dont use'!$7:$7,0),0)+E194</f>
        <v>0.44620079000000001</v>
      </c>
      <c r="F193" s="376" t="e">
        <f>VLOOKUP($A193,#REF!,MATCH($A$4,#REF!,0)+1,0)+F195</f>
        <v>#REF!</v>
      </c>
      <c r="G193" s="3"/>
      <c r="H193" s="68"/>
      <c r="I193" s="68"/>
      <c r="J193" s="361"/>
      <c r="K193" s="68"/>
      <c r="L193" s="4"/>
      <c r="M193" s="218"/>
      <c r="N193" s="245"/>
      <c r="O193" s="249" t="e">
        <f>D193-M193</f>
        <v>#REF!</v>
      </c>
      <c r="Q193" s="397"/>
      <c r="R193" s="397"/>
      <c r="S193" s="397"/>
      <c r="T193" s="397"/>
      <c r="V193" s="414"/>
      <c r="W193" s="414"/>
      <c r="X193" s="414"/>
      <c r="Y193" s="414"/>
    </row>
    <row r="194" spans="1:25" ht="15" customHeight="1" outlineLevel="2" x14ac:dyDescent="0.25">
      <c r="A194" s="54" t="s">
        <v>52</v>
      </c>
      <c r="B194" s="296" t="s">
        <v>20</v>
      </c>
      <c r="C194" s="374" t="e">
        <f>VLOOKUP($A194,#REF!,MATCH($A$4,#REF!,0),0)</f>
        <v>#REF!</v>
      </c>
      <c r="D194" s="374" t="e">
        <f>VLOOKUP($A194,#REF!,MATCH($A$4,#REF!,0)+1,0)</f>
        <v>#REF!</v>
      </c>
      <c r="E194" s="376">
        <f>VLOOKUP($A194,'S_CONT_OS (MYFR)-dont use'!$1:$1048576,MATCH($A$4,'S_CONT_OS (MYFR)-dont use'!$7:$7,0),0)</f>
        <v>0</v>
      </c>
      <c r="F194" s="376" t="e">
        <f>VLOOKUP($A194,#REF!,MATCH($A$4,#REF!,0)+1,0)</f>
        <v>#REF!</v>
      </c>
      <c r="G194" s="3"/>
      <c r="H194" s="68"/>
      <c r="I194" s="68"/>
      <c r="J194" s="361"/>
      <c r="K194" s="68"/>
      <c r="L194" s="4"/>
      <c r="M194" s="218"/>
      <c r="N194" s="245"/>
      <c r="O194" s="249"/>
      <c r="Q194" s="397"/>
      <c r="R194" s="397"/>
      <c r="S194" s="397"/>
      <c r="T194" s="397"/>
      <c r="V194" s="414"/>
      <c r="W194" s="414"/>
      <c r="X194" s="414"/>
      <c r="Y194" s="414"/>
    </row>
    <row r="195" spans="1:25" x14ac:dyDescent="0.25">
      <c r="A195" s="54" t="s">
        <v>53</v>
      </c>
      <c r="B195" s="296" t="s">
        <v>23</v>
      </c>
      <c r="C195" s="374" t="e">
        <f>VLOOKUP($A195,#REF!,MATCH($A$4,#REF!,0),0)</f>
        <v>#REF!</v>
      </c>
      <c r="D195" s="374" t="e">
        <f>VLOOKUP($A195,#REF!,MATCH($A$4,#REF!,0)+1,0)</f>
        <v>#REF!</v>
      </c>
      <c r="E195" s="376">
        <f>VLOOKUP($A195,'S_CONT_OS (MYFR)-dont use'!$1:$1048576,MATCH($A$4,'S_CONT_OS (MYFR)-dont use'!$7:$7,0),0)</f>
        <v>5.4528310000000003E-2</v>
      </c>
      <c r="F195" s="376" t="e">
        <f>VLOOKUP($A195,#REF!,MATCH($A$4,#REF!,0)+1,0)</f>
        <v>#REF!</v>
      </c>
      <c r="G195" s="3"/>
      <c r="H195" s="68"/>
      <c r="I195" s="68"/>
      <c r="J195" s="361"/>
      <c r="K195" s="68"/>
      <c r="L195" s="4"/>
      <c r="M195" s="218"/>
      <c r="N195" s="245"/>
      <c r="O195" s="249" t="e">
        <f t="shared" ref="O195:O200" si="55">D195-M195</f>
        <v>#REF!</v>
      </c>
      <c r="Q195" s="397"/>
      <c r="R195" s="397"/>
      <c r="S195" s="397"/>
      <c r="T195" s="397"/>
      <c r="V195" s="414"/>
      <c r="W195" s="414"/>
      <c r="X195" s="414"/>
      <c r="Y195" s="414"/>
    </row>
    <row r="196" spans="1:25" x14ac:dyDescent="0.25">
      <c r="A196" s="54" t="s">
        <v>232</v>
      </c>
      <c r="B196" s="296" t="s">
        <v>213</v>
      </c>
      <c r="C196" s="374" t="e">
        <f>VLOOKUP($A196,#REF!,MATCH($A$4,#REF!,0),0)</f>
        <v>#REF!</v>
      </c>
      <c r="D196" s="374" t="e">
        <f>VLOOKUP($A196,#REF!,MATCH($A$4,#REF!,0)+1,0)</f>
        <v>#REF!</v>
      </c>
      <c r="E196" s="376">
        <f>VLOOKUP($A196,'S_CONT_OS (MYFR)-dont use'!$1:$1048576,MATCH($A$4,'S_CONT_OS (MYFR)-dont use'!$7:$7,0),0)</f>
        <v>20.559728719999999</v>
      </c>
      <c r="F196" s="376" t="e">
        <f>VLOOKUP($A196,#REF!,MATCH($A$4,#REF!,0)+1,0)</f>
        <v>#REF!</v>
      </c>
      <c r="G196" s="3"/>
      <c r="H196" s="68"/>
      <c r="I196" s="68"/>
      <c r="J196" s="361"/>
      <c r="K196" s="68"/>
      <c r="L196" s="4"/>
      <c r="M196" s="218"/>
      <c r="N196" s="245"/>
      <c r="O196" s="249" t="e">
        <f t="shared" si="55"/>
        <v>#REF!</v>
      </c>
      <c r="Q196" s="397"/>
      <c r="R196" s="397"/>
      <c r="S196" s="397"/>
      <c r="T196" s="397"/>
      <c r="V196" s="414"/>
      <c r="W196" s="414"/>
      <c r="X196" s="414"/>
      <c r="Y196" s="414"/>
    </row>
    <row r="197" spans="1:25" ht="15" customHeight="1" outlineLevel="1" x14ac:dyDescent="0.25">
      <c r="A197" s="54" t="s">
        <v>162</v>
      </c>
      <c r="B197" s="296" t="s">
        <v>22</v>
      </c>
      <c r="C197" s="374" t="e">
        <f>VLOOKUP($A197,#REF!,MATCH($A$4,#REF!,0),0)</f>
        <v>#REF!</v>
      </c>
      <c r="D197" s="374" t="e">
        <f>VLOOKUP($A197,#REF!,MATCH($A$4,#REF!,0)+1,0)</f>
        <v>#REF!</v>
      </c>
      <c r="E197" s="376">
        <f>VLOOKUP($A197,'S_CONT_OS (MYFR)-dont use'!$1:$1048576,MATCH($A$4,'S_CONT_OS (MYFR)-dont use'!$7:$7,0),0)</f>
        <v>0</v>
      </c>
      <c r="F197" s="376" t="e">
        <f>VLOOKUP($A197,#REF!,MATCH($A$4,#REF!,0)+1,0)</f>
        <v>#REF!</v>
      </c>
      <c r="G197" s="3"/>
      <c r="H197" s="68"/>
      <c r="I197" s="68"/>
      <c r="J197" s="361"/>
      <c r="K197" s="68"/>
      <c r="L197" s="4"/>
      <c r="M197" s="218"/>
      <c r="N197" s="245"/>
      <c r="O197" s="249" t="e">
        <f t="shared" si="55"/>
        <v>#REF!</v>
      </c>
      <c r="Q197" s="397"/>
      <c r="R197" s="397"/>
      <c r="S197" s="397"/>
      <c r="T197" s="397"/>
      <c r="V197" s="414"/>
      <c r="W197" s="414"/>
      <c r="X197" s="414"/>
      <c r="Y197" s="414"/>
    </row>
    <row r="198" spans="1:25" ht="15" customHeight="1" outlineLevel="1" x14ac:dyDescent="0.25">
      <c r="A198" s="54" t="s">
        <v>161</v>
      </c>
      <c r="B198" s="296" t="s">
        <v>266</v>
      </c>
      <c r="C198" s="374" t="e">
        <f>VLOOKUP($A198,#REF!,MATCH($A$4,#REF!,0),0)</f>
        <v>#REF!</v>
      </c>
      <c r="D198" s="374" t="e">
        <f>VLOOKUP($A198,#REF!,MATCH($A$4,#REF!,0)+1,0)</f>
        <v>#REF!</v>
      </c>
      <c r="E198" s="376">
        <f>VLOOKUP($A198,'S_CONT_OS (MYFR)-dont use'!$1:$1048576,MATCH($A$4,'S_CONT_OS (MYFR)-dont use'!$7:$7,0),0)</f>
        <v>0</v>
      </c>
      <c r="F198" s="376" t="e">
        <f>VLOOKUP($A198,#REF!,MATCH($A$4,#REF!,0)+1,0)</f>
        <v>#REF!</v>
      </c>
      <c r="G198" s="3"/>
      <c r="H198" s="68"/>
      <c r="I198" s="68"/>
      <c r="J198" s="361"/>
      <c r="K198" s="68"/>
      <c r="L198" s="4"/>
      <c r="M198" s="218"/>
      <c r="N198" s="245"/>
      <c r="O198" s="249" t="e">
        <f t="shared" si="55"/>
        <v>#REF!</v>
      </c>
      <c r="Q198" s="397"/>
      <c r="R198" s="397"/>
      <c r="S198" s="397"/>
      <c r="T198" s="397"/>
      <c r="V198" s="414"/>
      <c r="W198" s="414"/>
      <c r="X198" s="414"/>
      <c r="Y198" s="414"/>
    </row>
    <row r="199" spans="1:25" x14ac:dyDescent="0.25">
      <c r="A199" s="54" t="s">
        <v>56</v>
      </c>
      <c r="B199" s="297" t="s">
        <v>214</v>
      </c>
      <c r="C199" s="379" t="e">
        <f>SUM(C193:C198)-C194</f>
        <v>#REF!</v>
      </c>
      <c r="D199" s="379" t="e">
        <f t="shared" ref="D199:E199" si="56">SUM(D193:D198)-D194</f>
        <v>#REF!</v>
      </c>
      <c r="E199" s="379">
        <f t="shared" si="56"/>
        <v>21.06045782</v>
      </c>
      <c r="F199" s="378" t="e">
        <f t="shared" ref="F199" si="57">SUM(F193:F198)</f>
        <v>#REF!</v>
      </c>
      <c r="G199" s="3"/>
      <c r="H199" s="135" t="e">
        <f>VLOOKUP($A199,#REF!,MATCH($A$4,#REF!,0),0)-C199</f>
        <v>#REF!</v>
      </c>
      <c r="I199" s="135" t="e">
        <f>VLOOKUP($A199,#REF!,MATCH($A$4,#REF!,0)+1,0)-D199</f>
        <v>#REF!</v>
      </c>
      <c r="J199" s="365">
        <f>VLOOKUP($A199,'S_CONT_OS (MYFR)-dont use'!$1:$1048576,MATCH($A$4,'S_CONT_OS (MYFR)-dont use'!$7:$7,0),0)-E199</f>
        <v>0</v>
      </c>
      <c r="K199" s="135" t="e">
        <f>VLOOKUP($A199,#REF!,MATCH($A$4,#REF!,0)+1,0)-F199</f>
        <v>#REF!</v>
      </c>
      <c r="L199" s="4"/>
      <c r="M199" s="218"/>
      <c r="N199" s="245"/>
      <c r="O199" s="249" t="e">
        <f t="shared" si="55"/>
        <v>#REF!</v>
      </c>
      <c r="Q199" s="397"/>
      <c r="R199" s="397"/>
      <c r="S199" s="397"/>
      <c r="T199" s="397"/>
      <c r="V199" s="414"/>
      <c r="W199" s="414"/>
      <c r="X199" s="414"/>
      <c r="Y199" s="414"/>
    </row>
    <row r="200" spans="1:25" x14ac:dyDescent="0.25">
      <c r="A200" s="54" t="s">
        <v>57</v>
      </c>
      <c r="B200" s="297" t="s">
        <v>215</v>
      </c>
      <c r="C200" s="379" t="e">
        <f>C190-C199</f>
        <v>#REF!</v>
      </c>
      <c r="D200" s="379" t="e">
        <f t="shared" ref="D200:F200" si="58">D190-D199</f>
        <v>#REF!</v>
      </c>
      <c r="E200" s="378" t="e">
        <f t="shared" si="58"/>
        <v>#REF!</v>
      </c>
      <c r="F200" s="378" t="e">
        <f t="shared" si="58"/>
        <v>#REF!</v>
      </c>
      <c r="G200" s="3"/>
      <c r="H200" s="135" t="e">
        <f>-VLOOKUP($A200,#REF!,MATCH($A$4,#REF!,0),0)-C200</f>
        <v>#REF!</v>
      </c>
      <c r="I200" s="135" t="e">
        <f>-VLOOKUP($A200,#REF!,MATCH($A$4,#REF!,0)+1,0)-D200</f>
        <v>#REF!</v>
      </c>
      <c r="J200" s="365" t="e">
        <f>-VLOOKUP($A200,'S_CONT_OS (MYFR)-dont use'!$1:$1048576,MATCH($A$4,'S_CONT_OS (MYFR)-dont use'!$7:$7,0),0)-E200</f>
        <v>#REF!</v>
      </c>
      <c r="K200" s="135" t="e">
        <f>-VLOOKUP($A200,#REF!,MATCH($A$4,#REF!,0)+1,0)-F200</f>
        <v>#REF!</v>
      </c>
      <c r="L200" s="4"/>
      <c r="M200" s="218"/>
      <c r="N200" s="245"/>
      <c r="O200" s="249" t="e">
        <f t="shared" si="55"/>
        <v>#REF!</v>
      </c>
      <c r="Q200" s="397"/>
      <c r="R200" s="397"/>
      <c r="S200" s="397"/>
      <c r="T200" s="397"/>
      <c r="V200" s="414"/>
      <c r="W200" s="414"/>
      <c r="X200" s="414"/>
      <c r="Y200" s="414"/>
    </row>
    <row r="201" spans="1:25" x14ac:dyDescent="0.25">
      <c r="B201" s="294" t="s">
        <v>28</v>
      </c>
      <c r="C201" s="199" t="s">
        <v>2</v>
      </c>
      <c r="D201" s="199" t="s">
        <v>2</v>
      </c>
      <c r="E201" s="375" t="s">
        <v>2</v>
      </c>
      <c r="F201" s="375" t="s">
        <v>2</v>
      </c>
      <c r="G201" s="3"/>
      <c r="H201" s="96"/>
      <c r="I201" s="96"/>
      <c r="J201" s="363"/>
      <c r="K201" s="96"/>
      <c r="L201" s="4"/>
      <c r="M201" s="218"/>
      <c r="N201" s="246"/>
      <c r="O201" s="249"/>
      <c r="Q201" s="397"/>
      <c r="R201" s="397"/>
      <c r="S201" s="397"/>
      <c r="T201" s="397"/>
      <c r="V201" s="414"/>
      <c r="W201" s="414"/>
      <c r="X201" s="414"/>
      <c r="Y201" s="414"/>
    </row>
    <row r="202" spans="1:25" x14ac:dyDescent="0.25">
      <c r="A202" s="54" t="s">
        <v>58</v>
      </c>
      <c r="B202" s="296" t="s">
        <v>29</v>
      </c>
      <c r="C202" s="374" t="e">
        <f>-VLOOKUP($A202,#REF!,MATCH($A$4,#REF!,0),0)</f>
        <v>#REF!</v>
      </c>
      <c r="D202" s="374" t="e">
        <f>-VLOOKUP($A202,#REF!,MATCH($A$4,#REF!,0)+1,0)</f>
        <v>#REF!</v>
      </c>
      <c r="E202" s="376">
        <f>-VLOOKUP($A202,'S_CONT_OS (MYFR)-dont use'!$1:$1048576,MATCH($A$4,'S_CONT_OS (MYFR)-dont use'!$7:$7,0),0)</f>
        <v>5.2654819999999998E-2</v>
      </c>
      <c r="F202" s="376" t="e">
        <f>-VLOOKUP($A202,#REF!,MATCH($A$4,#REF!,0)+1,0)</f>
        <v>#REF!</v>
      </c>
      <c r="G202" s="3"/>
      <c r="H202" s="96"/>
      <c r="I202" s="96"/>
      <c r="J202" s="363"/>
      <c r="K202" s="96"/>
      <c r="L202" s="4"/>
      <c r="M202" s="218"/>
      <c r="N202" s="246"/>
      <c r="O202" s="249" t="e">
        <f>D202-M202</f>
        <v>#REF!</v>
      </c>
      <c r="Q202" s="397"/>
      <c r="R202" s="397"/>
      <c r="S202" s="397"/>
      <c r="T202" s="397"/>
      <c r="V202" s="414"/>
      <c r="W202" s="414"/>
      <c r="X202" s="414"/>
      <c r="Y202" s="414"/>
    </row>
    <row r="203" spans="1:25" x14ac:dyDescent="0.25">
      <c r="A203" s="54" t="s">
        <v>60</v>
      </c>
      <c r="B203" s="296" t="s">
        <v>276</v>
      </c>
      <c r="C203" s="374" t="e">
        <f>-VLOOKUP($A203,#REF!,MATCH($A$4,#REF!,0),0)</f>
        <v>#REF!</v>
      </c>
      <c r="D203" s="374" t="e">
        <f>-VLOOKUP($A203,#REF!,MATCH($A$4,#REF!,0)+1,0)</f>
        <v>#REF!</v>
      </c>
      <c r="E203" s="376">
        <f>-VLOOKUP($A203,'S_CONT_OS (MYFR)-dont use'!$1:$1048576,MATCH($A$4,'S_CONT_OS (MYFR)-dont use'!$7:$7,0),0)</f>
        <v>-9.5097370000000001E-2</v>
      </c>
      <c r="F203" s="376" t="e">
        <f>-VLOOKUP($A203,#REF!,MATCH($A$4,#REF!,0)+1,0)</f>
        <v>#REF!</v>
      </c>
      <c r="G203" s="3"/>
      <c r="H203" s="96"/>
      <c r="I203" s="96"/>
      <c r="J203" s="363"/>
      <c r="K203" s="96"/>
      <c r="L203" s="29"/>
      <c r="M203" s="218"/>
      <c r="N203" s="219"/>
      <c r="O203" s="249" t="e">
        <f>D203-M203</f>
        <v>#REF!</v>
      </c>
      <c r="Q203" s="397"/>
      <c r="R203" s="397"/>
      <c r="S203" s="397"/>
      <c r="T203" s="397"/>
      <c r="V203" s="414"/>
      <c r="W203" s="414"/>
      <c r="X203" s="414"/>
      <c r="Y203" s="414"/>
    </row>
    <row r="204" spans="1:25" ht="15" customHeight="1" outlineLevel="1" x14ac:dyDescent="0.25">
      <c r="A204" s="54" t="s">
        <v>61</v>
      </c>
      <c r="B204" s="296" t="s">
        <v>31</v>
      </c>
      <c r="C204" s="374" t="e">
        <f>-VLOOKUP($A204,#REF!,MATCH($A$4,#REF!,0),0)</f>
        <v>#REF!</v>
      </c>
      <c r="D204" s="374" t="e">
        <f>-VLOOKUP($A204,#REF!,MATCH($A$4,#REF!,0)+1,0)</f>
        <v>#REF!</v>
      </c>
      <c r="E204" s="376">
        <f>-VLOOKUP($A204,'S_CONT_OS (MYFR)-dont use'!$1:$1048576,MATCH($A$4,'S_CONT_OS (MYFR)-dont use'!$7:$7,0),0)</f>
        <v>0</v>
      </c>
      <c r="F204" s="376" t="e">
        <f>-VLOOKUP($A204,#REF!,MATCH($A$4,#REF!,0)+1,0)</f>
        <v>#REF!</v>
      </c>
      <c r="G204" s="3"/>
      <c r="H204" s="96"/>
      <c r="I204" s="96"/>
      <c r="J204" s="363"/>
      <c r="K204" s="96"/>
      <c r="L204" s="29"/>
      <c r="M204" s="218"/>
      <c r="N204" s="219"/>
      <c r="O204" s="249" t="e">
        <f>D204-M204</f>
        <v>#REF!</v>
      </c>
      <c r="Q204" s="397"/>
      <c r="R204" s="397"/>
      <c r="S204" s="397"/>
      <c r="T204" s="397"/>
      <c r="V204" s="414"/>
      <c r="W204" s="414"/>
      <c r="X204" s="414"/>
      <c r="Y204" s="414"/>
    </row>
    <row r="205" spans="1:25" x14ac:dyDescent="0.25">
      <c r="A205" s="54" t="s">
        <v>62</v>
      </c>
      <c r="B205" s="297" t="s">
        <v>33</v>
      </c>
      <c r="C205" s="379" t="e">
        <f>SUM(C202:C204)</f>
        <v>#REF!</v>
      </c>
      <c r="D205" s="379" t="e">
        <f t="shared" ref="D205:F205" si="59">SUM(D202:D204)</f>
        <v>#REF!</v>
      </c>
      <c r="E205" s="378">
        <f t="shared" si="59"/>
        <v>-4.2442550000000002E-2</v>
      </c>
      <c r="F205" s="378" t="e">
        <f t="shared" si="59"/>
        <v>#REF!</v>
      </c>
      <c r="G205" s="3"/>
      <c r="H205" s="135" t="e">
        <f>-VLOOKUP($A205,#REF!,MATCH($A$4,#REF!,0),0)-C205</f>
        <v>#REF!</v>
      </c>
      <c r="I205" s="135" t="e">
        <f>-VLOOKUP($A205,#REF!,MATCH($A$4,#REF!,0)+1,0)-D205</f>
        <v>#REF!</v>
      </c>
      <c r="J205" s="365">
        <f>-VLOOKUP($A205,'S_CONT_OS (MYFR)-dont use'!$1:$1048576,MATCH($A$4,'S_CONT_OS (MYFR)-dont use'!$7:$7,0),0)-E205</f>
        <v>0</v>
      </c>
      <c r="K205" s="135" t="e">
        <f>-VLOOKUP($A205,#REF!,MATCH($A$4,#REF!,0)+1,0)-F205</f>
        <v>#REF!</v>
      </c>
      <c r="L205" s="4"/>
      <c r="M205" s="218"/>
      <c r="N205" s="246"/>
      <c r="O205" s="249" t="e">
        <f>D205-M205</f>
        <v>#REF!</v>
      </c>
      <c r="Q205" s="397"/>
      <c r="R205" s="397"/>
      <c r="S205" s="397"/>
      <c r="T205" s="397"/>
      <c r="V205" s="414"/>
      <c r="W205" s="414"/>
      <c r="X205" s="414"/>
      <c r="Y205" s="414"/>
    </row>
    <row r="206" spans="1:25" ht="15.75" thickBot="1" x14ac:dyDescent="0.3">
      <c r="A206" s="54" t="s">
        <v>63</v>
      </c>
      <c r="B206" s="299" t="s">
        <v>34</v>
      </c>
      <c r="C206" s="300" t="e">
        <f>C200+C205</f>
        <v>#REF!</v>
      </c>
      <c r="D206" s="300" t="e">
        <f t="shared" ref="D206:F206" si="60">D200+D205</f>
        <v>#REF!</v>
      </c>
      <c r="E206" s="288" t="e">
        <f t="shared" si="60"/>
        <v>#REF!</v>
      </c>
      <c r="F206" s="311" t="e">
        <f t="shared" si="60"/>
        <v>#REF!</v>
      </c>
      <c r="G206" s="3"/>
      <c r="H206" s="136" t="e">
        <f>-VLOOKUP($A206,#REF!,MATCH($A$4,#REF!,0),0)-C206</f>
        <v>#REF!</v>
      </c>
      <c r="I206" s="136" t="e">
        <f>-VLOOKUP($A206,#REF!,MATCH($A$4,#REF!,0)+1,0)-D206</f>
        <v>#REF!</v>
      </c>
      <c r="J206" s="366" t="e">
        <f>-VLOOKUP($A206,'S_CONT_OS (MYFR)-dont use'!$1:$1048576,MATCH($A$4,'S_CONT_OS (MYFR)-dont use'!$7:$7,0),0)-E206</f>
        <v>#REF!</v>
      </c>
      <c r="K206" s="136" t="e">
        <f>-VLOOKUP($A206,#REF!,MATCH($A$4,#REF!,0)+1,0)-F206</f>
        <v>#REF!</v>
      </c>
      <c r="L206" s="4"/>
      <c r="M206" s="218"/>
      <c r="N206" s="246"/>
      <c r="O206" s="249" t="e">
        <f>D206-M206</f>
        <v>#REF!</v>
      </c>
      <c r="Q206" s="397"/>
      <c r="R206" s="397"/>
      <c r="S206" s="397"/>
      <c r="T206" s="397"/>
      <c r="V206" s="414"/>
      <c r="W206" s="414"/>
      <c r="X206" s="414"/>
      <c r="Y206" s="414"/>
    </row>
    <row r="207" spans="1:25" ht="9" customHeight="1" outlineLevel="1" x14ac:dyDescent="0.25">
      <c r="B207" s="294" t="s">
        <v>2</v>
      </c>
      <c r="C207" s="294" t="s">
        <v>2</v>
      </c>
      <c r="D207" s="294" t="s">
        <v>2</v>
      </c>
      <c r="E207" s="273" t="s">
        <v>2</v>
      </c>
      <c r="F207" s="312" t="s">
        <v>2</v>
      </c>
      <c r="G207" s="3"/>
      <c r="H207" s="96"/>
      <c r="I207" s="96"/>
      <c r="J207" s="363"/>
      <c r="K207" s="96"/>
      <c r="L207" s="4"/>
      <c r="M207" s="218"/>
      <c r="N207" s="246"/>
      <c r="O207" s="249"/>
      <c r="Q207" s="397"/>
      <c r="R207" s="397"/>
      <c r="S207" s="397"/>
      <c r="T207" s="397"/>
      <c r="V207" s="414"/>
      <c r="W207" s="414"/>
      <c r="X207" s="414"/>
      <c r="Y207" s="414"/>
    </row>
    <row r="208" spans="1:25" ht="15" customHeight="1" outlineLevel="1" x14ac:dyDescent="0.25">
      <c r="B208" s="301" t="s">
        <v>35</v>
      </c>
      <c r="C208" s="199" t="s">
        <v>2</v>
      </c>
      <c r="D208" s="199" t="s">
        <v>2</v>
      </c>
      <c r="E208" s="375" t="s">
        <v>2</v>
      </c>
      <c r="F208" s="312" t="s">
        <v>2</v>
      </c>
      <c r="G208" s="3"/>
      <c r="H208" s="96"/>
      <c r="I208" s="96"/>
      <c r="J208" s="363"/>
      <c r="K208" s="96"/>
      <c r="L208" s="4"/>
      <c r="M208" s="218"/>
      <c r="N208" s="246"/>
      <c r="O208" s="249"/>
      <c r="Q208" s="397"/>
      <c r="R208" s="397"/>
      <c r="S208" s="397"/>
      <c r="T208" s="397"/>
      <c r="V208" s="414"/>
      <c r="W208" s="414"/>
      <c r="X208" s="414"/>
      <c r="Y208" s="414"/>
    </row>
    <row r="209" spans="1:25" ht="15" customHeight="1" outlineLevel="1" x14ac:dyDescent="0.25">
      <c r="A209" s="54" t="s">
        <v>65</v>
      </c>
      <c r="B209" s="302" t="s">
        <v>37</v>
      </c>
      <c r="C209" s="374" t="e">
        <f>-VLOOKUP($A209,#REF!,MATCH($A$4,#REF!,0),0)</f>
        <v>#REF!</v>
      </c>
      <c r="D209" s="374" t="e">
        <f>-VLOOKUP($A209,#REF!,MATCH($A$4,#REF!,0)+1,0)</f>
        <v>#REF!</v>
      </c>
      <c r="E209" s="376">
        <f>-VLOOKUP($A209,'S_CONT_OS (MYFR)-dont use'!$1:$1048576,MATCH($A$4,'S_CONT_OS (MYFR)-dont use'!$7:$7,0),0)</f>
        <v>0</v>
      </c>
      <c r="F209" s="292" t="e">
        <f>-VLOOKUP($A209,#REF!,MATCH($A$4,#REF!,0)+1,0)</f>
        <v>#REF!</v>
      </c>
      <c r="G209" s="3"/>
      <c r="H209" s="96"/>
      <c r="I209" s="96"/>
      <c r="J209" s="363"/>
      <c r="K209" s="96"/>
      <c r="L209" s="4"/>
      <c r="M209" s="218"/>
      <c r="N209" s="246"/>
      <c r="O209" s="249" t="e">
        <f t="shared" ref="O209:O214" si="61">D209-M209</f>
        <v>#REF!</v>
      </c>
      <c r="Q209" s="397"/>
      <c r="R209" s="397"/>
      <c r="S209" s="397"/>
      <c r="T209" s="397"/>
      <c r="V209" s="414"/>
      <c r="W209" s="414"/>
      <c r="X209" s="414"/>
      <c r="Y209" s="414"/>
    </row>
    <row r="210" spans="1:25" ht="25.5" customHeight="1" outlineLevel="1" x14ac:dyDescent="0.25">
      <c r="A210" s="54" t="s">
        <v>64</v>
      </c>
      <c r="B210" s="302" t="s">
        <v>217</v>
      </c>
      <c r="C210" s="374" t="e">
        <f>-VLOOKUP($A210,#REF!,MATCH($A$4,#REF!,0),0)</f>
        <v>#REF!</v>
      </c>
      <c r="D210" s="374" t="e">
        <f>-VLOOKUP($A210,#REF!,MATCH($A$4,#REF!,0)+1,0)</f>
        <v>#REF!</v>
      </c>
      <c r="E210" s="376">
        <f>-VLOOKUP($A210,'S_CONT_OS (MYFR)-dont use'!$1:$1048576,MATCH($A$4,'S_CONT_OS (MYFR)-dont use'!$7:$7,0),0)</f>
        <v>0</v>
      </c>
      <c r="F210" s="292" t="e">
        <f>-VLOOKUP($A210,#REF!,MATCH($A$4,#REF!,0)+1,0)</f>
        <v>#REF!</v>
      </c>
      <c r="G210" s="3"/>
      <c r="H210" s="96"/>
      <c r="I210" s="96"/>
      <c r="J210" s="363"/>
      <c r="K210" s="96"/>
      <c r="L210" s="4"/>
      <c r="M210" s="218"/>
      <c r="N210" s="246"/>
      <c r="O210" s="249" t="e">
        <f t="shared" si="61"/>
        <v>#REF!</v>
      </c>
      <c r="Q210" s="397"/>
      <c r="R210" s="397"/>
      <c r="S210" s="397"/>
      <c r="T210" s="397"/>
      <c r="V210" s="414"/>
      <c r="W210" s="414"/>
      <c r="X210" s="414"/>
      <c r="Y210" s="414"/>
    </row>
    <row r="211" spans="1:25" ht="15" customHeight="1" outlineLevel="1" x14ac:dyDescent="0.25">
      <c r="A211" s="54" t="s">
        <v>66</v>
      </c>
      <c r="B211" s="302" t="s">
        <v>218</v>
      </c>
      <c r="C211" s="374" t="e">
        <f>-VLOOKUP($A211,#REF!,MATCH($A$4,#REF!,0),0)</f>
        <v>#REF!</v>
      </c>
      <c r="D211" s="374" t="e">
        <f>-VLOOKUP($A211,#REF!,MATCH($A$4,#REF!,0)+1,0)</f>
        <v>#REF!</v>
      </c>
      <c r="E211" s="376">
        <f>-VLOOKUP($A211,'S_CONT_OS (MYFR)-dont use'!$1:$1048576,MATCH($A$4,'S_CONT_OS (MYFR)-dont use'!$7:$7,0),0)</f>
        <v>0</v>
      </c>
      <c r="F211" s="292" t="e">
        <f>-VLOOKUP($A211,#REF!,MATCH($A$4,#REF!,0)+1,0)</f>
        <v>#REF!</v>
      </c>
      <c r="G211" s="3"/>
      <c r="H211" s="96"/>
      <c r="I211" s="96"/>
      <c r="J211" s="363"/>
      <c r="K211" s="96"/>
      <c r="L211" s="4"/>
      <c r="M211" s="218"/>
      <c r="N211" s="246"/>
      <c r="O211" s="249" t="e">
        <f t="shared" si="61"/>
        <v>#REF!</v>
      </c>
      <c r="Q211" s="397"/>
      <c r="R211" s="397"/>
      <c r="S211" s="397"/>
      <c r="T211" s="397"/>
      <c r="V211" s="414"/>
      <c r="W211" s="414"/>
      <c r="X211" s="414"/>
      <c r="Y211" s="414"/>
    </row>
    <row r="212" spans="1:25" x14ac:dyDescent="0.25">
      <c r="A212" s="54" t="s">
        <v>67</v>
      </c>
      <c r="B212" s="302" t="s">
        <v>39</v>
      </c>
      <c r="C212" s="374" t="e">
        <f>-VLOOKUP($A212,#REF!,MATCH($A$4,#REF!,0),0)</f>
        <v>#REF!</v>
      </c>
      <c r="D212" s="374" t="e">
        <f>-VLOOKUP($A212,#REF!,MATCH($A$4,#REF!,0)+1,0)</f>
        <v>#REF!</v>
      </c>
      <c r="E212" s="376">
        <f>-VLOOKUP($A212,'S_CONT_OS (MYFR)-dont use'!$1:$1048576,MATCH($A$4,'S_CONT_OS (MYFR)-dont use'!$7:$7,0),0)+X212</f>
        <v>0</v>
      </c>
      <c r="F212" s="292" t="e">
        <f>-VLOOKUP($A212,#REF!,MATCH($A$4,#REF!,0)+1,0)</f>
        <v>#REF!</v>
      </c>
      <c r="G212" s="3"/>
      <c r="H212" s="96"/>
      <c r="I212" s="96"/>
      <c r="J212" s="363"/>
      <c r="K212" s="96"/>
      <c r="L212" s="4"/>
      <c r="M212" s="218"/>
      <c r="N212" s="246"/>
      <c r="O212" s="249" t="e">
        <f t="shared" si="61"/>
        <v>#REF!</v>
      </c>
      <c r="Q212" s="397"/>
      <c r="R212" s="397"/>
      <c r="S212" s="397"/>
      <c r="T212" s="397"/>
      <c r="V212" s="414"/>
      <c r="W212" s="414"/>
      <c r="X212" s="414"/>
      <c r="Y212" s="414"/>
    </row>
    <row r="213" spans="1:25" x14ac:dyDescent="0.25">
      <c r="B213" s="303" t="s">
        <v>40</v>
      </c>
      <c r="C213" s="379" t="e">
        <f>SUM(C209:C212)</f>
        <v>#REF!</v>
      </c>
      <c r="D213" s="379" t="e">
        <f t="shared" ref="D213:F213" si="62">SUM(D209:D212)</f>
        <v>#REF!</v>
      </c>
      <c r="E213" s="378">
        <f t="shared" si="62"/>
        <v>0</v>
      </c>
      <c r="F213" s="306" t="e">
        <f t="shared" si="62"/>
        <v>#REF!</v>
      </c>
      <c r="G213" s="3"/>
      <c r="H213" s="24"/>
      <c r="I213" s="24"/>
      <c r="J213" s="360"/>
      <c r="K213" s="24"/>
      <c r="L213" s="4"/>
      <c r="M213" s="218"/>
      <c r="N213" s="246"/>
      <c r="O213" s="249" t="e">
        <f t="shared" si="61"/>
        <v>#REF!</v>
      </c>
      <c r="Q213" s="397"/>
      <c r="R213" s="397"/>
      <c r="S213" s="397"/>
      <c r="T213" s="397"/>
      <c r="V213" s="414"/>
      <c r="W213" s="414"/>
      <c r="X213" s="414"/>
      <c r="Y213" s="414"/>
    </row>
    <row r="214" spans="1:25" ht="15.75" thickBot="1" x14ac:dyDescent="0.3">
      <c r="A214" s="54" t="s">
        <v>69</v>
      </c>
      <c r="B214" s="304" t="s">
        <v>41</v>
      </c>
      <c r="C214" s="305" t="e">
        <f>C206+C213</f>
        <v>#REF!</v>
      </c>
      <c r="D214" s="305" t="e">
        <f t="shared" ref="D214:F214" si="63">D206+D213</f>
        <v>#REF!</v>
      </c>
      <c r="E214" s="277" t="e">
        <f t="shared" si="63"/>
        <v>#REF!</v>
      </c>
      <c r="F214" s="313" t="e">
        <f t="shared" si="63"/>
        <v>#REF!</v>
      </c>
      <c r="G214" s="3"/>
      <c r="H214" s="136" t="e">
        <f>-VLOOKUP($A214,#REF!,MATCH($A$4,#REF!,0),0)-C214</f>
        <v>#REF!</v>
      </c>
      <c r="I214" s="136" t="e">
        <f>-VLOOKUP($A214,#REF!,MATCH($A$4,#REF!,0)+1,0)-D214</f>
        <v>#REF!</v>
      </c>
      <c r="J214" s="366" t="e">
        <f>-VLOOKUP($A214,'S_CONT_OS (MYFR)-dont use'!$1:$1048576,MATCH($A$4,'S_CONT_OS (MYFR)-dont use'!$7:$7,0),0)-E214</f>
        <v>#REF!</v>
      </c>
      <c r="K214" s="136" t="e">
        <f>-VLOOKUP($A214,#REF!,MATCH($A$4,#REF!,0)+1,0)-F214</f>
        <v>#REF!</v>
      </c>
      <c r="L214" s="4"/>
      <c r="M214" s="218"/>
      <c r="N214" s="246"/>
      <c r="O214" s="249" t="e">
        <f t="shared" si="61"/>
        <v>#REF!</v>
      </c>
      <c r="Q214" s="397"/>
      <c r="R214" s="397"/>
      <c r="S214" s="397"/>
      <c r="T214" s="397"/>
      <c r="V214" s="414"/>
      <c r="W214" s="414"/>
      <c r="X214" s="414"/>
      <c r="Y214" s="414"/>
    </row>
    <row r="215" spans="1:25" ht="15.75" customHeight="1" thickBot="1" x14ac:dyDescent="0.3">
      <c r="B215" s="294" t="s">
        <v>2</v>
      </c>
      <c r="C215" s="294" t="s">
        <v>2</v>
      </c>
      <c r="D215" s="294" t="s">
        <v>2</v>
      </c>
      <c r="E215" s="294" t="s">
        <v>2</v>
      </c>
      <c r="F215" s="294" t="s">
        <v>2</v>
      </c>
      <c r="G215" s="3"/>
      <c r="H215" s="96"/>
      <c r="I215" s="96"/>
      <c r="J215" s="96"/>
      <c r="K215" s="96"/>
      <c r="L215" s="4"/>
      <c r="M215" s="247"/>
      <c r="N215" s="246"/>
      <c r="O215" s="249"/>
      <c r="Q215" s="397"/>
      <c r="R215" s="397"/>
      <c r="S215" s="397"/>
      <c r="T215" s="397"/>
      <c r="V215" s="414"/>
      <c r="W215" s="414"/>
      <c r="X215" s="414"/>
      <c r="Y215" s="414"/>
    </row>
    <row r="216" spans="1:25" x14ac:dyDescent="0.25">
      <c r="B216" s="294" t="s">
        <v>219</v>
      </c>
      <c r="C216" s="374" t="s">
        <v>2</v>
      </c>
      <c r="D216" s="374" t="s">
        <v>2</v>
      </c>
      <c r="E216" s="374" t="s">
        <v>2</v>
      </c>
      <c r="F216" s="374" t="s">
        <v>2</v>
      </c>
      <c r="G216" s="3"/>
      <c r="H216" s="68"/>
      <c r="I216" s="68"/>
      <c r="J216" s="68"/>
      <c r="K216" s="68"/>
      <c r="L216" s="4"/>
      <c r="M216" s="226"/>
      <c r="N216" s="246"/>
      <c r="O216" s="249"/>
      <c r="Q216" s="397"/>
      <c r="R216" s="397"/>
      <c r="S216" s="397"/>
      <c r="T216" s="397"/>
      <c r="V216" s="414"/>
      <c r="W216" s="414"/>
      <c r="X216" s="414"/>
      <c r="Y216" s="414"/>
    </row>
    <row r="217" spans="1:25" x14ac:dyDescent="0.25">
      <c r="A217" s="54" t="s">
        <v>101</v>
      </c>
      <c r="B217" s="296" t="s">
        <v>75</v>
      </c>
      <c r="C217" s="374" t="e">
        <f>VLOOKUP($A217,#REF!,MATCH($A$4,#REF!,0),0)</f>
        <v>#REF!</v>
      </c>
      <c r="D217" s="374" t="e">
        <f>VLOOKUP($A217,#REF!,MATCH($A$4,#REF!,0)+1,0)</f>
        <v>#REF!</v>
      </c>
      <c r="E217" s="374" t="e">
        <f>VLOOKUP($A217,#REF!,MATCH($A$4,#REF!,0),0)</f>
        <v>#REF!</v>
      </c>
      <c r="F217" s="374" t="e">
        <f>VLOOKUP($A217,#REF!,MATCH($A$4,#REF!,0)+1,0)</f>
        <v>#REF!</v>
      </c>
      <c r="G217" s="3"/>
      <c r="H217" s="68"/>
      <c r="I217" s="68"/>
      <c r="J217" s="68"/>
      <c r="K217" s="68"/>
      <c r="L217" s="4"/>
      <c r="M217" s="226"/>
      <c r="N217" s="219"/>
      <c r="O217" s="249" t="e">
        <f t="shared" ref="O217:O224" si="64">D217-M217</f>
        <v>#REF!</v>
      </c>
      <c r="Q217" s="397"/>
      <c r="R217" s="397"/>
      <c r="S217" s="397"/>
      <c r="T217" s="397"/>
      <c r="V217" s="414"/>
      <c r="W217" s="414"/>
      <c r="X217" s="414"/>
      <c r="Y217" s="414"/>
    </row>
    <row r="218" spans="1:25" x14ac:dyDescent="0.25">
      <c r="A218" s="54" t="s">
        <v>102</v>
      </c>
      <c r="B218" s="296" t="s">
        <v>76</v>
      </c>
      <c r="C218" s="374" t="e">
        <f>VLOOKUP($A218,#REF!,MATCH($A$4,#REF!,0),0)</f>
        <v>#REF!</v>
      </c>
      <c r="D218" s="374" t="e">
        <f>VLOOKUP($A218,#REF!,MATCH($A$4,#REF!,0)+1,0)</f>
        <v>#REF!</v>
      </c>
      <c r="E218" s="374" t="e">
        <f>VLOOKUP($A218,#REF!,MATCH($A$4,#REF!,0),0)</f>
        <v>#REF!</v>
      </c>
      <c r="F218" s="374" t="e">
        <f>VLOOKUP($A218,#REF!,MATCH($A$4,#REF!,0)+1,0)</f>
        <v>#REF!</v>
      </c>
      <c r="G218" s="3"/>
      <c r="H218" s="68"/>
      <c r="I218" s="68"/>
      <c r="J218" s="68"/>
      <c r="K218" s="68"/>
      <c r="L218" s="4"/>
      <c r="M218" s="226"/>
      <c r="N218" s="219"/>
      <c r="O218" s="249" t="e">
        <f t="shared" si="64"/>
        <v>#REF!</v>
      </c>
      <c r="Q218" s="397"/>
      <c r="R218" s="397"/>
      <c r="S218" s="397"/>
      <c r="T218" s="397"/>
      <c r="V218" s="414"/>
      <c r="W218" s="414"/>
      <c r="X218" s="414"/>
      <c r="Y218" s="414"/>
    </row>
    <row r="219" spans="1:25" x14ac:dyDescent="0.25">
      <c r="A219" s="54" t="s">
        <v>103</v>
      </c>
      <c r="B219" s="296" t="s">
        <v>77</v>
      </c>
      <c r="C219" s="374" t="e">
        <f>VLOOKUP($A219,#REF!,MATCH($A$4,#REF!,0),0)</f>
        <v>#REF!</v>
      </c>
      <c r="D219" s="374" t="e">
        <f>VLOOKUP($A219,#REF!,MATCH($A$4,#REF!,0)+1,0)</f>
        <v>#REF!</v>
      </c>
      <c r="E219" s="374" t="e">
        <f>VLOOKUP($A219,#REF!,MATCH($A$4,#REF!,0),0)</f>
        <v>#REF!</v>
      </c>
      <c r="F219" s="374" t="e">
        <f>VLOOKUP($A219,#REF!,MATCH($A$4,#REF!,0)+1,0)</f>
        <v>#REF!</v>
      </c>
      <c r="G219" s="3"/>
      <c r="H219" s="68"/>
      <c r="I219" s="68"/>
      <c r="J219" s="68"/>
      <c r="K219" s="68"/>
      <c r="L219" s="4"/>
      <c r="M219" s="226"/>
      <c r="N219" s="219"/>
      <c r="O219" s="249" t="e">
        <f t="shared" si="64"/>
        <v>#REF!</v>
      </c>
      <c r="Q219" s="397"/>
      <c r="R219" s="397"/>
      <c r="S219" s="397"/>
      <c r="T219" s="397"/>
      <c r="V219" s="414"/>
      <c r="W219" s="414"/>
      <c r="X219" s="414"/>
      <c r="Y219" s="414"/>
    </row>
    <row r="220" spans="1:25" ht="15" customHeight="1" outlineLevel="1" x14ac:dyDescent="0.25">
      <c r="A220" s="54" t="s">
        <v>115</v>
      </c>
      <c r="B220" s="296" t="s">
        <v>39</v>
      </c>
      <c r="C220" s="374" t="e">
        <f>VLOOKUP($A220,#REF!,MATCH($A$4,#REF!,0),0)</f>
        <v>#REF!</v>
      </c>
      <c r="D220" s="374" t="e">
        <f>VLOOKUP($A220,#REF!,MATCH($A$4,#REF!,0)+1,0)</f>
        <v>#REF!</v>
      </c>
      <c r="E220" s="374" t="e">
        <f>VLOOKUP($A220,#REF!,MATCH($A$4,#REF!,0),0)</f>
        <v>#REF!</v>
      </c>
      <c r="F220" s="374" t="e">
        <f>VLOOKUP($A220,#REF!,MATCH($A$4,#REF!,0)+1,0)</f>
        <v>#REF!</v>
      </c>
      <c r="G220" s="3"/>
      <c r="H220" s="68"/>
      <c r="I220" s="68"/>
      <c r="J220" s="68"/>
      <c r="K220" s="68"/>
      <c r="L220" s="4"/>
      <c r="M220" s="226"/>
      <c r="N220" s="219"/>
      <c r="O220" s="249" t="e">
        <f t="shared" si="64"/>
        <v>#REF!</v>
      </c>
      <c r="Q220" s="397"/>
      <c r="R220" s="397"/>
      <c r="S220" s="397"/>
      <c r="T220" s="397"/>
      <c r="V220" s="414"/>
      <c r="W220" s="414"/>
      <c r="X220" s="414"/>
      <c r="Y220" s="414"/>
    </row>
    <row r="221" spans="1:25" ht="15" customHeight="1" outlineLevel="1" x14ac:dyDescent="0.25">
      <c r="A221" s="54" t="s">
        <v>111</v>
      </c>
      <c r="B221" s="296" t="s">
        <v>83</v>
      </c>
      <c r="C221" s="374" t="e">
        <f>VLOOKUP($A221,#REF!,MATCH($A$4,#REF!,0),0)</f>
        <v>#REF!</v>
      </c>
      <c r="D221" s="374" t="e">
        <f>VLOOKUP($A221,#REF!,MATCH($A$4,#REF!,0)+1,0)</f>
        <v>#REF!</v>
      </c>
      <c r="E221" s="374" t="e">
        <f>VLOOKUP($A221,#REF!,MATCH($A$4,#REF!,0),0)</f>
        <v>#REF!</v>
      </c>
      <c r="F221" s="374" t="e">
        <f>VLOOKUP($A221,#REF!,MATCH($A$4,#REF!,0)+1,0)</f>
        <v>#REF!</v>
      </c>
      <c r="G221" s="3"/>
      <c r="H221" s="68"/>
      <c r="I221" s="68"/>
      <c r="J221" s="68"/>
      <c r="K221" s="68"/>
      <c r="L221" s="4"/>
      <c r="M221" s="226"/>
      <c r="N221" s="219"/>
      <c r="O221" s="249" t="e">
        <f t="shared" si="64"/>
        <v>#REF!</v>
      </c>
      <c r="Q221" s="397"/>
      <c r="R221" s="397"/>
      <c r="S221" s="397"/>
      <c r="T221" s="397"/>
      <c r="V221" s="414"/>
      <c r="W221" s="414"/>
      <c r="X221" s="414"/>
      <c r="Y221" s="414"/>
    </row>
    <row r="222" spans="1:25" ht="15" customHeight="1" outlineLevel="1" x14ac:dyDescent="0.25">
      <c r="A222" s="54" t="s">
        <v>114</v>
      </c>
      <c r="B222" s="296" t="s">
        <v>86</v>
      </c>
      <c r="C222" s="374" t="e">
        <f>VLOOKUP($A222,#REF!,MATCH($A$4,#REF!,0),0)</f>
        <v>#REF!</v>
      </c>
      <c r="D222" s="374" t="e">
        <f>VLOOKUP($A222,#REF!,MATCH($A$4,#REF!,0)+1,0)</f>
        <v>#REF!</v>
      </c>
      <c r="E222" s="374" t="e">
        <f>VLOOKUP($A222,#REF!,MATCH($A$4,#REF!,0),0)</f>
        <v>#REF!</v>
      </c>
      <c r="F222" s="374" t="e">
        <f>VLOOKUP($A222,#REF!,MATCH($A$4,#REF!,0)+1,0)</f>
        <v>#REF!</v>
      </c>
      <c r="G222" s="3"/>
      <c r="H222" s="68"/>
      <c r="I222" s="68"/>
      <c r="J222" s="68"/>
      <c r="K222" s="68"/>
      <c r="L222" s="4"/>
      <c r="M222" s="226"/>
      <c r="N222" s="219"/>
      <c r="O222" s="249" t="e">
        <f t="shared" si="64"/>
        <v>#REF!</v>
      </c>
      <c r="Q222" s="397"/>
      <c r="R222" s="397"/>
      <c r="S222" s="397"/>
      <c r="T222" s="397"/>
      <c r="V222" s="414"/>
      <c r="W222" s="414"/>
      <c r="X222" s="414"/>
      <c r="Y222" s="414"/>
    </row>
    <row r="223" spans="1:25" ht="25.5" customHeight="1" outlineLevel="1" x14ac:dyDescent="0.25">
      <c r="A223" s="54" t="s">
        <v>110</v>
      </c>
      <c r="B223" s="302" t="s">
        <v>82</v>
      </c>
      <c r="C223" s="374" t="e">
        <f>VLOOKUP($A223,#REF!,MATCH($A$4,#REF!,0),0)</f>
        <v>#REF!</v>
      </c>
      <c r="D223" s="374" t="e">
        <f>VLOOKUP($A223,#REF!,MATCH($A$4,#REF!,0)+1,0)</f>
        <v>#REF!</v>
      </c>
      <c r="E223" s="374" t="e">
        <f>VLOOKUP($A223,#REF!,MATCH($A$4,#REF!,0),0)</f>
        <v>#REF!</v>
      </c>
      <c r="F223" s="374" t="e">
        <f>VLOOKUP($A223,#REF!,MATCH($A$4,#REF!,0)+1,0)</f>
        <v>#REF!</v>
      </c>
      <c r="G223" s="3"/>
      <c r="H223" s="68"/>
      <c r="I223" s="68"/>
      <c r="J223" s="68"/>
      <c r="K223" s="68"/>
      <c r="L223" s="4"/>
      <c r="M223" s="226"/>
      <c r="N223" s="219"/>
      <c r="O223" s="249" t="e">
        <f t="shared" si="64"/>
        <v>#REF!</v>
      </c>
      <c r="Q223" s="397"/>
      <c r="R223" s="397"/>
      <c r="S223" s="397"/>
      <c r="T223" s="397"/>
      <c r="V223" s="414"/>
      <c r="W223" s="414"/>
      <c r="X223" s="414"/>
      <c r="Y223" s="414"/>
    </row>
    <row r="224" spans="1:25" x14ac:dyDescent="0.25">
      <c r="A224" s="54" t="s">
        <v>117</v>
      </c>
      <c r="B224" s="297" t="s">
        <v>220</v>
      </c>
      <c r="C224" s="379" t="e">
        <f>SUM(C217:C223)</f>
        <v>#REF!</v>
      </c>
      <c r="D224" s="379" t="e">
        <f t="shared" ref="D224:F224" si="65">SUM(D217:D223)</f>
        <v>#REF!</v>
      </c>
      <c r="E224" s="379" t="e">
        <f t="shared" si="65"/>
        <v>#REF!</v>
      </c>
      <c r="F224" s="379" t="e">
        <f t="shared" si="65"/>
        <v>#REF!</v>
      </c>
      <c r="G224" s="3"/>
      <c r="H224" s="135" t="e">
        <f>VLOOKUP($A224,#REF!,MATCH($A$4,#REF!,0),0)-C224</f>
        <v>#REF!</v>
      </c>
      <c r="I224" s="135" t="e">
        <f>VLOOKUP($A224,#REF!,MATCH($A$4,#REF!,0)+1,0)-D224</f>
        <v>#REF!</v>
      </c>
      <c r="J224" s="135" t="e">
        <f>VLOOKUP($A224,#REF!,MATCH($A$4,#REF!,0),0)-E224</f>
        <v>#REF!</v>
      </c>
      <c r="K224" s="135" t="e">
        <f>VLOOKUP($A224,#REF!,MATCH($A$4,#REF!,0)+1,0)-F224</f>
        <v>#REF!</v>
      </c>
      <c r="L224" s="4"/>
      <c r="M224" s="226"/>
      <c r="N224" s="219"/>
      <c r="O224" s="249" t="e">
        <f t="shared" si="64"/>
        <v>#REF!</v>
      </c>
      <c r="Q224" s="397"/>
      <c r="R224" s="397"/>
      <c r="S224" s="397"/>
      <c r="T224" s="397"/>
      <c r="V224" s="414"/>
      <c r="W224" s="414"/>
      <c r="X224" s="414"/>
      <c r="Y224" s="414"/>
    </row>
    <row r="225" spans="1:25" ht="8.25" customHeight="1" x14ac:dyDescent="0.25">
      <c r="B225" s="296" t="s">
        <v>2</v>
      </c>
      <c r="C225" s="296" t="s">
        <v>2</v>
      </c>
      <c r="D225" s="296" t="s">
        <v>2</v>
      </c>
      <c r="E225" s="296" t="s">
        <v>2</v>
      </c>
      <c r="F225" s="296" t="s">
        <v>2</v>
      </c>
      <c r="G225" s="3"/>
      <c r="H225" s="68"/>
      <c r="I225" s="68"/>
      <c r="J225" s="68"/>
      <c r="K225" s="68"/>
      <c r="L225" s="4"/>
      <c r="M225" s="223"/>
      <c r="N225" s="219"/>
      <c r="O225" s="249"/>
      <c r="Q225" s="397"/>
      <c r="R225" s="397"/>
      <c r="S225" s="397"/>
      <c r="T225" s="397"/>
      <c r="V225" s="414"/>
      <c r="W225" s="414"/>
      <c r="X225" s="414"/>
      <c r="Y225" s="414"/>
    </row>
    <row r="226" spans="1:25" x14ac:dyDescent="0.25">
      <c r="B226" s="294" t="s">
        <v>221</v>
      </c>
      <c r="C226" s="374" t="s">
        <v>2</v>
      </c>
      <c r="D226" s="374" t="s">
        <v>2</v>
      </c>
      <c r="E226" s="374" t="s">
        <v>2</v>
      </c>
      <c r="F226" s="374" t="s">
        <v>2</v>
      </c>
      <c r="G226" s="3"/>
      <c r="H226" s="78"/>
      <c r="I226" s="78"/>
      <c r="J226" s="78"/>
      <c r="K226" s="78"/>
      <c r="L226" s="4"/>
      <c r="M226" s="226"/>
      <c r="N226" s="219"/>
      <c r="O226" s="249"/>
      <c r="Q226" s="397"/>
      <c r="R226" s="397"/>
      <c r="S226" s="397"/>
      <c r="T226" s="397"/>
      <c r="V226" s="414"/>
      <c r="W226" s="414"/>
      <c r="X226" s="414"/>
      <c r="Y226" s="414"/>
    </row>
    <row r="227" spans="1:25" ht="15" customHeight="1" outlineLevel="1" x14ac:dyDescent="0.25">
      <c r="A227" s="54" t="s">
        <v>118</v>
      </c>
      <c r="B227" s="296" t="s">
        <v>90</v>
      </c>
      <c r="C227" s="374" t="e">
        <f>-VLOOKUP($A227,#REF!,MATCH($A$4,#REF!,0),0)</f>
        <v>#REF!</v>
      </c>
      <c r="D227" s="374" t="e">
        <f>-VLOOKUP($A227,#REF!,MATCH($A$4,#REF!,0)+1,0)</f>
        <v>#REF!</v>
      </c>
      <c r="E227" s="374" t="e">
        <f>-VLOOKUP($A227,#REF!,MATCH($A$4,#REF!,0),0)</f>
        <v>#REF!</v>
      </c>
      <c r="F227" s="374" t="e">
        <f>-VLOOKUP($A227,#REF!,MATCH($A$4,#REF!,0)+1,0)</f>
        <v>#REF!</v>
      </c>
      <c r="G227" s="3"/>
      <c r="H227" s="78"/>
      <c r="I227" s="78"/>
      <c r="J227" s="78"/>
      <c r="K227" s="78"/>
      <c r="L227" s="4"/>
      <c r="M227" s="226"/>
      <c r="N227" s="219"/>
      <c r="O227" s="249" t="e">
        <f t="shared" ref="O227:O232" si="66">D227-M227</f>
        <v>#REF!</v>
      </c>
      <c r="Q227" s="397"/>
      <c r="R227" s="397"/>
      <c r="S227" s="397"/>
      <c r="T227" s="397"/>
      <c r="V227" s="414"/>
      <c r="W227" s="414"/>
      <c r="X227" s="414"/>
      <c r="Y227" s="414"/>
    </row>
    <row r="228" spans="1:25" ht="15" customHeight="1" outlineLevel="1" x14ac:dyDescent="0.25">
      <c r="A228" s="54" t="s">
        <v>119</v>
      </c>
      <c r="B228" s="296" t="s">
        <v>91</v>
      </c>
      <c r="C228" s="374" t="e">
        <f>-VLOOKUP($A228,#REF!,MATCH($A$4,#REF!,0),0)</f>
        <v>#REF!</v>
      </c>
      <c r="D228" s="374" t="e">
        <f>-VLOOKUP($A228,#REF!,MATCH($A$4,#REF!,0)+1,0)</f>
        <v>#REF!</v>
      </c>
      <c r="E228" s="374" t="e">
        <f>-VLOOKUP($A228,#REF!,MATCH($A$4,#REF!,0),0)</f>
        <v>#REF!</v>
      </c>
      <c r="F228" s="374" t="e">
        <f>-VLOOKUP($A228,#REF!,MATCH($A$4,#REF!,0)+1,0)</f>
        <v>#REF!</v>
      </c>
      <c r="G228" s="3"/>
      <c r="H228" s="78"/>
      <c r="I228" s="78"/>
      <c r="J228" s="78"/>
      <c r="K228" s="78"/>
      <c r="L228" s="4"/>
      <c r="M228" s="226"/>
      <c r="N228" s="219"/>
      <c r="O228" s="249" t="e">
        <f t="shared" si="66"/>
        <v>#REF!</v>
      </c>
      <c r="Q228" s="397"/>
      <c r="R228" s="397"/>
      <c r="S228" s="397"/>
      <c r="T228" s="397"/>
      <c r="V228" s="414"/>
      <c r="W228" s="414"/>
      <c r="X228" s="414"/>
      <c r="Y228" s="414"/>
    </row>
    <row r="229" spans="1:25" x14ac:dyDescent="0.25">
      <c r="A229" s="54" t="s">
        <v>120</v>
      </c>
      <c r="B229" s="296" t="s">
        <v>92</v>
      </c>
      <c r="C229" s="374" t="e">
        <f>-VLOOKUP($A229,#REF!,MATCH($A$4,#REF!,0),0)</f>
        <v>#REF!</v>
      </c>
      <c r="D229" s="374" t="e">
        <f>-VLOOKUP($A229,#REF!,MATCH($A$4,#REF!,0)+1,0)</f>
        <v>#REF!</v>
      </c>
      <c r="E229" s="374" t="e">
        <f>-VLOOKUP($A229,#REF!,MATCH($A$4,#REF!,0),0)</f>
        <v>#REF!</v>
      </c>
      <c r="F229" s="374" t="e">
        <f>-VLOOKUP($A229,#REF!,MATCH($A$4,#REF!,0)+1,0)</f>
        <v>#REF!</v>
      </c>
      <c r="G229" s="3"/>
      <c r="H229" s="78"/>
      <c r="I229" s="78"/>
      <c r="J229" s="78"/>
      <c r="K229" s="78"/>
      <c r="L229" s="4"/>
      <c r="M229" s="226"/>
      <c r="N229" s="219"/>
      <c r="O229" s="249" t="e">
        <f t="shared" si="66"/>
        <v>#REF!</v>
      </c>
      <c r="Q229" s="397"/>
      <c r="R229" s="397"/>
      <c r="S229" s="397"/>
      <c r="T229" s="397"/>
      <c r="V229" s="414"/>
      <c r="W229" s="414"/>
      <c r="X229" s="414"/>
      <c r="Y229" s="414"/>
    </row>
    <row r="230" spans="1:25" ht="15" customHeight="1" outlineLevel="1" x14ac:dyDescent="0.25">
      <c r="A230" s="54" t="s">
        <v>121</v>
      </c>
      <c r="B230" s="296" t="s">
        <v>39</v>
      </c>
      <c r="C230" s="374" t="e">
        <f>-VLOOKUP($A230,#REF!,MATCH($A$4,#REF!,0),0)</f>
        <v>#REF!</v>
      </c>
      <c r="D230" s="374" t="e">
        <f>-VLOOKUP($A230,#REF!,MATCH($A$4,#REF!,0)+1,0)</f>
        <v>#REF!</v>
      </c>
      <c r="E230" s="374" t="e">
        <f>-VLOOKUP($A230,#REF!,MATCH($A$4,#REF!,0),0)</f>
        <v>#REF!</v>
      </c>
      <c r="F230" s="374" t="e">
        <f>-VLOOKUP($A230,#REF!,MATCH($A$4,#REF!,0)+1,0)</f>
        <v>#REF!</v>
      </c>
      <c r="G230" s="3"/>
      <c r="H230" s="78"/>
      <c r="I230" s="78"/>
      <c r="J230" s="78"/>
      <c r="K230" s="78"/>
      <c r="L230" s="4"/>
      <c r="M230" s="226"/>
      <c r="N230" s="219"/>
      <c r="O230" s="249" t="e">
        <f t="shared" si="66"/>
        <v>#REF!</v>
      </c>
      <c r="Q230" s="397"/>
      <c r="R230" s="397"/>
      <c r="S230" s="397"/>
      <c r="T230" s="397"/>
      <c r="V230" s="414"/>
      <c r="W230" s="414"/>
      <c r="X230" s="414"/>
      <c r="Y230" s="414"/>
    </row>
    <row r="231" spans="1:25" x14ac:dyDescent="0.25">
      <c r="A231" s="54" t="s">
        <v>122</v>
      </c>
      <c r="B231" s="297" t="s">
        <v>222</v>
      </c>
      <c r="C231" s="379" t="e">
        <f>SUM(C227:C230)</f>
        <v>#REF!</v>
      </c>
      <c r="D231" s="379" t="e">
        <f t="shared" ref="D231:F231" si="67">SUM(D227:D230)</f>
        <v>#REF!</v>
      </c>
      <c r="E231" s="379" t="e">
        <f t="shared" si="67"/>
        <v>#REF!</v>
      </c>
      <c r="F231" s="379" t="e">
        <f t="shared" si="67"/>
        <v>#REF!</v>
      </c>
      <c r="G231" s="3"/>
      <c r="H231" s="135" t="e">
        <f>-VLOOKUP($A231,#REF!,MATCH($A$4,#REF!,0),0)-C231</f>
        <v>#REF!</v>
      </c>
      <c r="I231" s="135" t="e">
        <f>-VLOOKUP($A231,#REF!,MATCH($A$4,#REF!,0)+1,0)-D231</f>
        <v>#REF!</v>
      </c>
      <c r="J231" s="135" t="e">
        <f>-VLOOKUP($A231,#REF!,MATCH($A$4,#REF!,0),0)-E231</f>
        <v>#REF!</v>
      </c>
      <c r="K231" s="135" t="e">
        <f>-VLOOKUP($A231,#REF!,MATCH($A$4,#REF!,0)+1,0)-F231</f>
        <v>#REF!</v>
      </c>
      <c r="L231" s="4"/>
      <c r="M231" s="223"/>
      <c r="N231" s="219"/>
      <c r="O231" s="249" t="e">
        <f t="shared" si="66"/>
        <v>#REF!</v>
      </c>
      <c r="Q231" s="397"/>
      <c r="R231" s="397"/>
      <c r="S231" s="397"/>
      <c r="T231" s="397"/>
      <c r="V231" s="414"/>
      <c r="W231" s="414"/>
      <c r="X231" s="414"/>
      <c r="Y231" s="414"/>
    </row>
    <row r="232" spans="1:25" ht="15.75" thickBot="1" x14ac:dyDescent="0.3">
      <c r="A232" s="54" t="s">
        <v>123</v>
      </c>
      <c r="B232" s="304" t="s">
        <v>94</v>
      </c>
      <c r="C232" s="300" t="e">
        <f>C224-C231</f>
        <v>#REF!</v>
      </c>
      <c r="D232" s="300" t="e">
        <f t="shared" ref="D232:F232" si="68">D224-D231</f>
        <v>#REF!</v>
      </c>
      <c r="E232" s="300" t="e">
        <f t="shared" si="68"/>
        <v>#REF!</v>
      </c>
      <c r="F232" s="300" t="e">
        <f t="shared" si="68"/>
        <v>#REF!</v>
      </c>
      <c r="G232" s="3"/>
      <c r="H232" s="136" t="e">
        <f>VLOOKUP($A232,#REF!,MATCH($A$4,#REF!,0),0)-C232</f>
        <v>#REF!</v>
      </c>
      <c r="I232" s="136" t="e">
        <f>VLOOKUP($A232,#REF!,MATCH($A$4,#REF!,0)+1,0)-D232</f>
        <v>#REF!</v>
      </c>
      <c r="J232" s="136" t="e">
        <f>VLOOKUP($A232,#REF!,MATCH($A$4,#REF!,0),0)-E232</f>
        <v>#REF!</v>
      </c>
      <c r="K232" s="136" t="e">
        <f>VLOOKUP($A232,#REF!,MATCH($A$4,#REF!,0)+1,0)-F232</f>
        <v>#REF!</v>
      </c>
      <c r="L232" s="4"/>
      <c r="M232" s="247"/>
      <c r="N232" s="219"/>
      <c r="O232" s="249" t="e">
        <f t="shared" si="66"/>
        <v>#REF!</v>
      </c>
      <c r="Q232" s="397"/>
      <c r="R232" s="397"/>
      <c r="S232" s="397"/>
      <c r="T232" s="397"/>
      <c r="V232" s="414"/>
      <c r="W232" s="414"/>
      <c r="X232" s="414"/>
      <c r="Y232" s="414"/>
    </row>
    <row r="233" spans="1:25" x14ac:dyDescent="0.25">
      <c r="B233" s="259" t="s">
        <v>278</v>
      </c>
      <c r="C233" s="3"/>
      <c r="D233" s="3"/>
      <c r="E233" s="3"/>
      <c r="F233" s="3"/>
      <c r="G233" s="3"/>
    </row>
    <row r="234" spans="1:25" x14ac:dyDescent="0.25">
      <c r="B234" s="3"/>
      <c r="C234" s="3"/>
      <c r="D234" s="3"/>
      <c r="E234" s="3"/>
      <c r="F234" s="3"/>
      <c r="G234" s="3"/>
    </row>
    <row r="235" spans="1:25" x14ac:dyDescent="0.25">
      <c r="B235" s="3"/>
      <c r="C235" s="3"/>
      <c r="D235" s="3"/>
      <c r="E235" s="3"/>
      <c r="F235" s="3"/>
      <c r="G235" s="3"/>
    </row>
    <row r="236" spans="1:25" x14ac:dyDescent="0.25">
      <c r="B236" s="546" t="s">
        <v>42</v>
      </c>
      <c r="C236" s="546"/>
      <c r="D236" s="546"/>
      <c r="E236" s="546"/>
      <c r="F236" s="546"/>
      <c r="G236" s="3"/>
    </row>
    <row r="237" spans="1:25" x14ac:dyDescent="0.25">
      <c r="B237" s="9" t="s">
        <v>43</v>
      </c>
      <c r="C237" s="9"/>
      <c r="D237" s="9"/>
      <c r="E237" s="9"/>
      <c r="F237" s="9"/>
      <c r="G237" s="3"/>
    </row>
    <row r="238" spans="1:25" x14ac:dyDescent="0.25">
      <c r="B238" s="140"/>
      <c r="C238" s="140"/>
      <c r="D238" s="140"/>
      <c r="E238" s="140"/>
      <c r="F238" s="140"/>
      <c r="G238" s="3"/>
    </row>
    <row r="239" spans="1:25" x14ac:dyDescent="0.25">
      <c r="B239" s="3"/>
      <c r="C239" s="3"/>
      <c r="D239" s="3"/>
      <c r="E239" s="3"/>
      <c r="F239" s="3"/>
      <c r="G239" s="3"/>
    </row>
  </sheetData>
  <customSheetViews>
    <customSheetView guid="{F6B49FAF-203A-426E-B1C9-32AE11D2EFF1}" scale="86" showGridLines="0" fitToPage="1" hiddenRows="1" hiddenColumns="1" topLeftCell="B140">
      <selection activeCell="C164" sqref="C164"/>
      <pageMargins left="0.7" right="0.7" top="0.75" bottom="0.75" header="0.3" footer="0.3"/>
      <pageSetup paperSize="8" scale="24" orientation="landscape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 scale="86" showGridLines="0" fitToPage="1" hiddenRows="1" hiddenColumns="1" topLeftCell="B140">
      <selection activeCell="C164" sqref="C164"/>
      <pageMargins left="0.7" right="0.7" top="0.75" bottom="0.75" header="0.3" footer="0.3"/>
      <pageSetup paperSize="8" scale="24" orientation="landscape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1E22793F-7D54-4538-BCC1-F3E3EFE1C9A8}" scale="86" showGridLines="0" fitToPage="1" hiddenRows="1" hiddenColumns="1" topLeftCell="B140">
      <selection activeCell="C164" sqref="C164"/>
      <pageMargins left="0.7" right="0.7" top="0.75" bottom="0.75" header="0.3" footer="0.3"/>
      <pageSetup paperSize="8" scale="24" orientation="landscape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28">
    <mergeCell ref="Z54:AC54"/>
    <mergeCell ref="Z57:AC58"/>
    <mergeCell ref="X105:AA105"/>
    <mergeCell ref="X108:AA109"/>
    <mergeCell ref="V179:Y179"/>
    <mergeCell ref="S108:V109"/>
    <mergeCell ref="Q179:T179"/>
    <mergeCell ref="B236:F236"/>
    <mergeCell ref="B5:F5"/>
    <mergeCell ref="H5:K6"/>
    <mergeCell ref="B6:F6"/>
    <mergeCell ref="B45:F45"/>
    <mergeCell ref="B53:F53"/>
    <mergeCell ref="B54:F54"/>
    <mergeCell ref="B91:F91"/>
    <mergeCell ref="B144:F144"/>
    <mergeCell ref="B155:G155"/>
    <mergeCell ref="B178:F178"/>
    <mergeCell ref="B179:F179"/>
    <mergeCell ref="Q182:T183"/>
    <mergeCell ref="Q6:T6"/>
    <mergeCell ref="Q9:T10"/>
    <mergeCell ref="U54:X54"/>
    <mergeCell ref="U57:X58"/>
    <mergeCell ref="S105:V105"/>
    <mergeCell ref="V6:Y6"/>
    <mergeCell ref="V9:Y10"/>
    <mergeCell ref="V182:Y183"/>
  </mergeCells>
  <phoneticPr fontId="31" type="noConversion"/>
  <dataValidations disablePrompts="1" count="2">
    <dataValidation type="list" allowBlank="1" showInputMessage="1" showErrorMessage="1" sqref="A2" xr:uid="{00000000-0002-0000-0F00-000000000000}">
      <formula1>#REF!</formula1>
    </dataValidation>
    <dataValidation type="list" allowBlank="1" showInputMessage="1" showErrorMessage="1" sqref="A4" xr:uid="{00000000-0002-0000-0F00-000001000000}">
      <formula1>#REF!</formula1>
    </dataValidation>
  </dataValidations>
  <pageMargins left="0.7" right="0.7" top="0.75" bottom="0.75" header="0.3" footer="0.3"/>
  <pageSetup paperSize="8" scale="24" orientation="landscape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published="0" codeName="Sheet16">
    <tabColor rgb="FFFF0000"/>
    <pageSetUpPr fitToPage="1"/>
  </sheetPr>
  <dimension ref="A1:AA260"/>
  <sheetViews>
    <sheetView showGridLines="0" topLeftCell="A58" zoomScale="70" zoomScaleNormal="70" zoomScaleSheetLayoutView="25" zoomScalePageLayoutView="70" workbookViewId="0">
      <selection activeCell="A85" sqref="A85"/>
    </sheetView>
  </sheetViews>
  <sheetFormatPr defaultColWidth="8.85546875" defaultRowHeight="15" outlineLevelRow="2" outlineLevelCol="1" x14ac:dyDescent="0.25"/>
  <cols>
    <col min="1" max="1" width="88.42578125" style="54" customWidth="1" outlineLevel="1"/>
    <col min="2" max="2" width="60.42578125" bestFit="1" customWidth="1"/>
    <col min="3" max="3" width="20.7109375" customWidth="1"/>
    <col min="4" max="4" width="13.28515625" customWidth="1"/>
    <col min="5" max="5" width="12.42578125" customWidth="1"/>
    <col min="6" max="6" width="11.42578125" customWidth="1"/>
    <col min="7" max="7" width="13.140625" bestFit="1" customWidth="1"/>
    <col min="8" max="8" width="9.5703125" customWidth="1"/>
    <col min="9" max="9" width="24" bestFit="1" customWidth="1"/>
    <col min="10" max="10" width="8.42578125" customWidth="1"/>
    <col min="11" max="11" width="15" customWidth="1"/>
    <col min="12" max="12" width="8.85546875" customWidth="1"/>
    <col min="13" max="13" width="11.7109375" customWidth="1"/>
    <col min="14" max="14" width="8.42578125" customWidth="1"/>
    <col min="15" max="15" width="16.28515625" customWidth="1"/>
    <col min="16" max="16" width="8.85546875" customWidth="1"/>
    <col min="17" max="17" width="14.5703125" bestFit="1" customWidth="1"/>
    <col min="18" max="18" width="12.85546875" customWidth="1"/>
    <col min="19" max="19" width="8.85546875" customWidth="1"/>
    <col min="20" max="20" width="11.5703125" bestFit="1" customWidth="1"/>
    <col min="21" max="21" width="8.85546875" customWidth="1"/>
    <col min="22" max="22" width="11.5703125" bestFit="1" customWidth="1"/>
    <col min="24" max="25" width="13.5703125" bestFit="1" customWidth="1"/>
  </cols>
  <sheetData>
    <row r="1" spans="1:25" x14ac:dyDescent="0.25">
      <c r="A1" s="150" t="s">
        <v>255</v>
      </c>
      <c r="B1" s="3"/>
      <c r="C1" s="3"/>
      <c r="D1" s="3"/>
      <c r="E1" s="3"/>
      <c r="F1" s="3"/>
      <c r="G1" s="3"/>
    </row>
    <row r="2" spans="1:25" x14ac:dyDescent="0.25">
      <c r="A2" s="147" t="s">
        <v>189</v>
      </c>
      <c r="B2" s="1" t="s">
        <v>247</v>
      </c>
      <c r="C2" s="2"/>
      <c r="D2" s="2"/>
      <c r="E2" s="2"/>
      <c r="F2" s="2"/>
      <c r="G2" s="3"/>
      <c r="H2" s="4"/>
      <c r="I2" s="4"/>
      <c r="J2" s="4"/>
      <c r="K2" s="4"/>
      <c r="L2" s="5"/>
      <c r="M2" s="5"/>
      <c r="N2" s="6"/>
      <c r="O2" s="5"/>
    </row>
    <row r="3" spans="1:25" x14ac:dyDescent="0.25">
      <c r="A3" s="150" t="s">
        <v>253</v>
      </c>
      <c r="B3" s="1"/>
      <c r="C3" s="2"/>
      <c r="D3" s="2"/>
      <c r="E3" s="2"/>
      <c r="F3" s="2"/>
      <c r="G3" s="3"/>
      <c r="H3" s="4"/>
      <c r="I3" s="4"/>
      <c r="J3" s="4"/>
      <c r="K3" s="4"/>
      <c r="L3" s="5"/>
      <c r="M3" s="5"/>
      <c r="N3" s="6"/>
      <c r="O3" s="5"/>
    </row>
    <row r="4" spans="1:25" x14ac:dyDescent="0.25">
      <c r="A4" s="160" t="s">
        <v>234</v>
      </c>
      <c r="B4" s="2"/>
      <c r="C4" s="2"/>
      <c r="D4" s="2"/>
      <c r="E4" s="2"/>
      <c r="F4" s="2"/>
      <c r="G4" s="3"/>
      <c r="H4" s="4"/>
      <c r="I4" s="4"/>
      <c r="J4" s="4"/>
      <c r="K4" s="4"/>
      <c r="L4" s="4"/>
      <c r="M4" s="7" t="s">
        <v>104</v>
      </c>
      <c r="N4" s="8"/>
      <c r="O4" s="331"/>
    </row>
    <row r="5" spans="1:25" ht="14.45" customHeight="1" x14ac:dyDescent="0.25">
      <c r="B5" s="542" t="s">
        <v>105</v>
      </c>
      <c r="C5" s="542"/>
      <c r="D5" s="542"/>
      <c r="E5" s="542"/>
      <c r="F5" s="542"/>
      <c r="G5" s="3"/>
      <c r="H5" s="543" t="s">
        <v>106</v>
      </c>
      <c r="I5" s="543"/>
      <c r="J5" s="543"/>
      <c r="K5" s="543"/>
      <c r="L5" s="4"/>
      <c r="M5" s="7" t="s">
        <v>333</v>
      </c>
      <c r="N5" s="8"/>
      <c r="O5" s="9" t="s">
        <v>107</v>
      </c>
      <c r="Q5" s="532" t="s">
        <v>310</v>
      </c>
      <c r="R5" s="532"/>
      <c r="S5" s="532"/>
      <c r="T5" s="532"/>
      <c r="V5" s="533" t="s">
        <v>311</v>
      </c>
      <c r="W5" s="534"/>
      <c r="X5" s="534"/>
      <c r="Y5" s="535"/>
    </row>
    <row r="6" spans="1:25" x14ac:dyDescent="0.25">
      <c r="B6" s="545" t="s">
        <v>0</v>
      </c>
      <c r="C6" s="545"/>
      <c r="D6" s="545"/>
      <c r="E6" s="545"/>
      <c r="F6" s="545"/>
      <c r="G6" s="3"/>
      <c r="H6" s="544"/>
      <c r="I6" s="544"/>
      <c r="J6" s="544"/>
      <c r="K6" s="544"/>
      <c r="L6" s="4"/>
      <c r="M6" s="7"/>
      <c r="N6" s="10"/>
      <c r="O6" s="9" t="s">
        <v>1</v>
      </c>
      <c r="Q6" s="395" t="s">
        <v>323</v>
      </c>
      <c r="R6" s="395" t="s">
        <v>329</v>
      </c>
      <c r="S6" s="395" t="s">
        <v>329</v>
      </c>
      <c r="T6" s="395" t="s">
        <v>332</v>
      </c>
      <c r="V6" s="416" t="s">
        <v>323</v>
      </c>
      <c r="W6" s="412" t="s">
        <v>329</v>
      </c>
      <c r="X6" s="412" t="s">
        <v>329</v>
      </c>
      <c r="Y6" s="417" t="s">
        <v>332</v>
      </c>
    </row>
    <row r="7" spans="1:25" x14ac:dyDescent="0.25">
      <c r="B7" s="189" t="s">
        <v>2</v>
      </c>
      <c r="C7" s="381" t="s">
        <v>323</v>
      </c>
      <c r="D7" s="381" t="s">
        <v>329</v>
      </c>
      <c r="E7" s="381" t="s">
        <v>329</v>
      </c>
      <c r="F7" s="381" t="s">
        <v>332</v>
      </c>
      <c r="G7" s="3"/>
      <c r="H7" s="59" t="s">
        <v>323</v>
      </c>
      <c r="I7" s="59" t="s">
        <v>329</v>
      </c>
      <c r="J7" s="59" t="s">
        <v>329</v>
      </c>
      <c r="K7" s="59" t="s">
        <v>332</v>
      </c>
      <c r="L7" s="4"/>
      <c r="M7" s="332" t="s">
        <v>329</v>
      </c>
      <c r="N7" s="12"/>
      <c r="O7" s="334" t="s">
        <v>334</v>
      </c>
      <c r="Q7" s="396" t="s">
        <v>295</v>
      </c>
      <c r="R7" s="396" t="s">
        <v>296</v>
      </c>
      <c r="S7" s="396" t="s">
        <v>297</v>
      </c>
      <c r="T7" s="396" t="s">
        <v>296</v>
      </c>
      <c r="V7" s="418" t="s">
        <v>295</v>
      </c>
      <c r="W7" s="413" t="s">
        <v>296</v>
      </c>
      <c r="X7" s="413" t="s">
        <v>297</v>
      </c>
      <c r="Y7" s="419" t="s">
        <v>296</v>
      </c>
    </row>
    <row r="8" spans="1:25" ht="15.75" customHeight="1" x14ac:dyDescent="0.25">
      <c r="B8" s="173" t="s">
        <v>2</v>
      </c>
      <c r="C8" s="382" t="s">
        <v>295</v>
      </c>
      <c r="D8" s="382" t="s">
        <v>296</v>
      </c>
      <c r="E8" s="382" t="s">
        <v>297</v>
      </c>
      <c r="F8" s="382" t="s">
        <v>296</v>
      </c>
      <c r="G8" s="3"/>
      <c r="H8" s="146" t="s">
        <v>6</v>
      </c>
      <c r="I8" s="146" t="s">
        <v>7</v>
      </c>
      <c r="J8" s="146" t="s">
        <v>8</v>
      </c>
      <c r="K8" s="146" t="s">
        <v>7</v>
      </c>
      <c r="L8" s="4"/>
      <c r="M8" s="335" t="s">
        <v>7</v>
      </c>
      <c r="N8" s="15"/>
      <c r="O8" s="90" t="s">
        <v>7</v>
      </c>
      <c r="Q8" s="526" t="s">
        <v>299</v>
      </c>
      <c r="R8" s="527"/>
      <c r="S8" s="527"/>
      <c r="T8" s="528"/>
      <c r="V8" s="536" t="s">
        <v>299</v>
      </c>
      <c r="W8" s="537"/>
      <c r="X8" s="537"/>
      <c r="Y8" s="538"/>
    </row>
    <row r="9" spans="1:25" x14ac:dyDescent="0.25">
      <c r="B9" s="269" t="s">
        <v>9</v>
      </c>
      <c r="C9" s="256" t="s">
        <v>2</v>
      </c>
      <c r="D9" s="256" t="s">
        <v>2</v>
      </c>
      <c r="E9" s="256" t="s">
        <v>2</v>
      </c>
      <c r="F9" s="256" t="s">
        <v>2</v>
      </c>
      <c r="G9" s="3"/>
      <c r="H9" s="17"/>
      <c r="I9" s="17"/>
      <c r="J9" s="17"/>
      <c r="K9" s="17"/>
      <c r="L9" s="4"/>
      <c r="M9" s="18"/>
      <c r="N9" s="15"/>
      <c r="O9" s="19"/>
      <c r="Q9" s="529"/>
      <c r="R9" s="530"/>
      <c r="S9" s="530"/>
      <c r="T9" s="531"/>
      <c r="V9" s="539"/>
      <c r="W9" s="540"/>
      <c r="X9" s="540"/>
      <c r="Y9" s="541"/>
    </row>
    <row r="10" spans="1:25" ht="17.100000000000001" customHeight="1" x14ac:dyDescent="0.25">
      <c r="B10" s="269" t="s">
        <v>10</v>
      </c>
      <c r="C10" s="256" t="s">
        <v>2</v>
      </c>
      <c r="D10" s="256" t="s">
        <v>2</v>
      </c>
      <c r="E10" s="256" t="s">
        <v>2</v>
      </c>
      <c r="F10" s="256" t="s">
        <v>2</v>
      </c>
      <c r="G10" s="3"/>
      <c r="H10" s="17"/>
      <c r="I10" s="17"/>
      <c r="J10" s="17"/>
      <c r="K10" s="17"/>
      <c r="L10" s="4"/>
      <c r="M10" s="18"/>
      <c r="N10" s="15"/>
      <c r="O10" s="19"/>
      <c r="Q10" s="397"/>
      <c r="R10" s="397"/>
      <c r="S10" s="397"/>
      <c r="T10" s="397"/>
      <c r="V10" s="414"/>
      <c r="W10" s="414"/>
      <c r="X10" s="414"/>
      <c r="Y10" s="414"/>
    </row>
    <row r="11" spans="1:25" x14ac:dyDescent="0.25">
      <c r="A11" s="54" t="s">
        <v>44</v>
      </c>
      <c r="B11" s="270" t="s">
        <v>11</v>
      </c>
      <c r="C11" s="258" t="e">
        <f>-VLOOKUP($A11,#REF!,MATCH($A$2,#REF!,0),0)</f>
        <v>#REF!</v>
      </c>
      <c r="D11" s="258" t="e">
        <f>-VLOOKUP($A11,#REF!,MATCH($A$2,#REF!,0)+1,0)</f>
        <v>#REF!</v>
      </c>
      <c r="E11" s="258">
        <f>-VLOOKUP($A11,'S_CONT_OS (MYFR)-dont use'!$1:$1048576,MATCH($A$2,'S_CONT_OS (MYFR)-dont use'!$7:$7,0),0)</f>
        <v>2871.9662954199998</v>
      </c>
      <c r="F11" s="258" t="e">
        <f>-VLOOKUP($A11,#REF!,MATCH($A$2,#REF!,0)+1,0)</f>
        <v>#REF!</v>
      </c>
      <c r="G11" s="3"/>
      <c r="H11" s="20"/>
      <c r="I11" s="20"/>
      <c r="J11" s="20"/>
      <c r="K11" s="20"/>
      <c r="L11" s="4"/>
      <c r="M11" s="218"/>
      <c r="N11" s="219"/>
      <c r="O11" s="231" t="e">
        <f>D11-M11</f>
        <v>#REF!</v>
      </c>
      <c r="Q11" s="397"/>
      <c r="R11" s="397"/>
      <c r="S11" s="397"/>
      <c r="T11" s="397"/>
      <c r="V11" s="414"/>
      <c r="W11" s="414"/>
      <c r="X11" s="414"/>
      <c r="Y11" s="414"/>
    </row>
    <row r="12" spans="1:25" x14ac:dyDescent="0.25">
      <c r="A12" s="54" t="s">
        <v>45</v>
      </c>
      <c r="B12" s="270" t="s">
        <v>12</v>
      </c>
      <c r="C12" s="258" t="e">
        <f>-VLOOKUP($A12,#REF!,MATCH($A$2,#REF!,0),0)</f>
        <v>#REF!</v>
      </c>
      <c r="D12" s="376" t="e">
        <f>-VLOOKUP($A12,#REF!,MATCH($A$2,#REF!,0)+1,0)</f>
        <v>#REF!</v>
      </c>
      <c r="E12" s="376">
        <f>-VLOOKUP($A12,'S_CONT_OS (MYFR)-dont use'!$1:$1048576,MATCH($A$2,'S_CONT_OS (MYFR)-dont use'!$7:$7,0),0)</f>
        <v>9.8092400000000008</v>
      </c>
      <c r="F12" s="258" t="e">
        <f>-VLOOKUP($A12,#REF!,MATCH($A$2,#REF!,0)+1,0)</f>
        <v>#REF!</v>
      </c>
      <c r="G12" s="3"/>
      <c r="H12" s="20"/>
      <c r="I12" s="20"/>
      <c r="J12" s="20"/>
      <c r="K12" s="20"/>
      <c r="L12" s="4"/>
      <c r="M12" s="218"/>
      <c r="N12" s="219"/>
      <c r="O12" s="231" t="e">
        <f t="shared" ref="O12:O15" si="0">D12-M12</f>
        <v>#REF!</v>
      </c>
      <c r="Q12" s="397"/>
      <c r="R12" s="397"/>
      <c r="S12" s="397"/>
      <c r="T12" s="397"/>
      <c r="V12" s="414"/>
      <c r="W12" s="414"/>
      <c r="X12" s="414"/>
      <c r="Y12" s="414"/>
    </row>
    <row r="13" spans="1:25" x14ac:dyDescent="0.25">
      <c r="A13" s="54" t="s">
        <v>46</v>
      </c>
      <c r="B13" s="270" t="s">
        <v>13</v>
      </c>
      <c r="C13" s="258" t="e">
        <f>-VLOOKUP($A13,#REF!,MATCH($A$2,#REF!,0),0)</f>
        <v>#REF!</v>
      </c>
      <c r="D13" s="376" t="e">
        <f>-VLOOKUP($A13,#REF!,MATCH($A$2,#REF!,0)+1,0)</f>
        <v>#REF!</v>
      </c>
      <c r="E13" s="376">
        <f>-VLOOKUP($A13,'S_CONT_OS (MYFR)-dont use'!$1:$1048576,MATCH($A$2,'S_CONT_OS (MYFR)-dont use'!$7:$7,0),0)</f>
        <v>4.1261817599999997</v>
      </c>
      <c r="F13" s="258" t="e">
        <f>-VLOOKUP($A13,#REF!,MATCH($A$2,#REF!,0)+1,0)</f>
        <v>#REF!</v>
      </c>
      <c r="G13" s="3"/>
      <c r="H13" s="20"/>
      <c r="I13" s="20"/>
      <c r="J13" s="20"/>
      <c r="K13" s="20"/>
      <c r="L13" s="4"/>
      <c r="M13" s="218"/>
      <c r="N13" s="219"/>
      <c r="O13" s="231" t="e">
        <f t="shared" si="0"/>
        <v>#REF!</v>
      </c>
      <c r="Q13" s="397"/>
      <c r="R13" s="397"/>
      <c r="S13" s="397"/>
      <c r="T13" s="397"/>
      <c r="V13" s="414"/>
      <c r="W13" s="414"/>
      <c r="X13" s="414"/>
      <c r="Y13" s="414"/>
    </row>
    <row r="14" spans="1:25" x14ac:dyDescent="0.25">
      <c r="A14" s="54" t="s">
        <v>47</v>
      </c>
      <c r="B14" s="270" t="s">
        <v>14</v>
      </c>
      <c r="C14" s="258" t="e">
        <f>-VLOOKUP($A14,#REF!,MATCH($A$2,#REF!,0),0)</f>
        <v>#REF!</v>
      </c>
      <c r="D14" s="376" t="e">
        <f>-VLOOKUP($A14,#REF!,MATCH($A$2,#REF!,0)+1,0)</f>
        <v>#REF!</v>
      </c>
      <c r="E14" s="376">
        <f>-VLOOKUP($A14,'S_CONT_OS (MYFR)-dont use'!$1:$1048576,MATCH($A$2,'S_CONT_OS (MYFR)-dont use'!$7:$7,0),0)</f>
        <v>225.69405157</v>
      </c>
      <c r="F14" s="258" t="e">
        <f>-VLOOKUP($A14,#REF!,MATCH($A$2,#REF!,0)+1,0)</f>
        <v>#REF!</v>
      </c>
      <c r="G14" s="3"/>
      <c r="H14" s="20"/>
      <c r="I14" s="20"/>
      <c r="J14" s="20"/>
      <c r="K14" s="20"/>
      <c r="L14" s="4"/>
      <c r="M14" s="218"/>
      <c r="N14" s="219"/>
      <c r="O14" s="231" t="e">
        <f t="shared" si="0"/>
        <v>#REF!</v>
      </c>
      <c r="Q14" s="397"/>
      <c r="R14" s="397"/>
      <c r="S14" s="397"/>
      <c r="T14" s="397"/>
      <c r="V14" s="414"/>
      <c r="W14" s="414"/>
      <c r="X14" s="414"/>
      <c r="Y14" s="414"/>
    </row>
    <row r="15" spans="1:25" x14ac:dyDescent="0.25">
      <c r="A15" s="54" t="s">
        <v>48</v>
      </c>
      <c r="B15" s="270" t="s">
        <v>15</v>
      </c>
      <c r="C15" s="258" t="e">
        <f>-VLOOKUP($A15,#REF!,MATCH($A$2,#REF!,0),0)</f>
        <v>#REF!</v>
      </c>
      <c r="D15" s="376" t="e">
        <f>-VLOOKUP($A15,#REF!,MATCH($A$2,#REF!,0)+1,0)</f>
        <v>#REF!</v>
      </c>
      <c r="E15" s="376">
        <f>-VLOOKUP($A15,'S_CONT_OS (MYFR)-dont use'!$1:$1048576,MATCH($A$2,'S_CONT_OS (MYFR)-dont use'!$7:$7,0),0)</f>
        <v>154.4963621</v>
      </c>
      <c r="F15" s="258" t="e">
        <f>-VLOOKUP($A15,#REF!,MATCH($A$2,#REF!,0)+1,0)</f>
        <v>#REF!</v>
      </c>
      <c r="G15" s="3"/>
      <c r="H15" s="20"/>
      <c r="I15" s="20"/>
      <c r="J15" s="20"/>
      <c r="K15" s="20"/>
      <c r="L15" s="4"/>
      <c r="M15" s="218"/>
      <c r="N15" s="219"/>
      <c r="O15" s="231" t="e">
        <f t="shared" si="0"/>
        <v>#REF!</v>
      </c>
      <c r="Q15" s="397"/>
      <c r="R15" s="397"/>
      <c r="S15" s="397"/>
      <c r="T15" s="397"/>
      <c r="V15" s="414"/>
      <c r="W15" s="414"/>
      <c r="X15" s="414"/>
      <c r="Y15" s="414"/>
    </row>
    <row r="16" spans="1:25" x14ac:dyDescent="0.25">
      <c r="A16" s="54" t="s">
        <v>49</v>
      </c>
      <c r="B16" s="270" t="s">
        <v>16</v>
      </c>
      <c r="C16" s="376" t="e">
        <f>-VLOOKUP($A16,#REF!,MATCH($A$2,#REF!,0),0)</f>
        <v>#REF!</v>
      </c>
      <c r="D16" s="376" t="e">
        <f>-VLOOKUP($A16,#REF!,MATCH($A$2,#REF!,0)+1,0)</f>
        <v>#REF!</v>
      </c>
      <c r="E16" s="376">
        <f>-VLOOKUP($A16,'S_CONT_OS (MYFR)-dont use'!$1:$1048576,MATCH($A$2,'S_CONT_OS (MYFR)-dont use'!$7:$7,0),0)</f>
        <v>0.37390292000000003</v>
      </c>
      <c r="F16" s="292" t="e">
        <f>-VLOOKUP($A16,#REF!,MATCH($A$2,#REF!,0)+1,0)</f>
        <v>#REF!</v>
      </c>
      <c r="G16" s="3"/>
      <c r="H16" s="20"/>
      <c r="I16" s="20"/>
      <c r="J16" s="20"/>
      <c r="K16" s="20"/>
      <c r="L16" s="4"/>
      <c r="M16" s="218"/>
      <c r="N16" s="219"/>
      <c r="O16" s="231">
        <v>0</v>
      </c>
      <c r="Q16" s="397"/>
      <c r="R16" s="397"/>
      <c r="S16" s="397"/>
      <c r="T16" s="397"/>
      <c r="V16" s="414"/>
      <c r="W16" s="414"/>
      <c r="X16" s="414"/>
      <c r="Y16" s="414"/>
    </row>
    <row r="17" spans="1:25" x14ac:dyDescent="0.25">
      <c r="A17" s="54" t="s">
        <v>50</v>
      </c>
      <c r="B17" s="270" t="s">
        <v>17</v>
      </c>
      <c r="C17" s="258" t="e">
        <f>-VLOOKUP($A17,#REF!,MATCH($A$2,#REF!,0),0)</f>
        <v>#REF!</v>
      </c>
      <c r="D17" s="258" t="e">
        <f>-VLOOKUP($A17,#REF!,MATCH($A$2,#REF!,0)+1,0)</f>
        <v>#REF!</v>
      </c>
      <c r="E17" s="376">
        <f>-VLOOKUP($A17,'S_CONT_OS (MYFR)-dont use'!$1:$1048576,MATCH($A$2,'S_CONT_OS (MYFR)-dont use'!$7:$7,0),0)</f>
        <v>78.461316099999905</v>
      </c>
      <c r="F17" s="258" t="e">
        <f>-VLOOKUP($A17,#REF!,MATCH($A$2,#REF!,0)+1,0)</f>
        <v>#REF!</v>
      </c>
      <c r="G17" s="3"/>
      <c r="H17" s="23"/>
      <c r="I17" s="23"/>
      <c r="J17" s="23"/>
      <c r="K17" s="23"/>
      <c r="L17" s="4"/>
      <c r="M17" s="218"/>
      <c r="N17" s="219"/>
      <c r="O17" s="231" t="e">
        <f>D17-M17</f>
        <v>#REF!</v>
      </c>
      <c r="Q17" s="397"/>
      <c r="R17" s="397"/>
      <c r="S17" s="397"/>
      <c r="T17" s="397"/>
      <c r="V17" s="414"/>
      <c r="W17" s="414"/>
      <c r="X17" s="414"/>
      <c r="Y17" s="414"/>
    </row>
    <row r="18" spans="1:25" x14ac:dyDescent="0.25">
      <c r="A18" s="54" t="s">
        <v>51</v>
      </c>
      <c r="B18" s="271" t="s">
        <v>18</v>
      </c>
      <c r="C18" s="272" t="e">
        <f t="shared" ref="C18:F18" si="1">SUM(C11:C17)</f>
        <v>#REF!</v>
      </c>
      <c r="D18" s="272" t="e">
        <f t="shared" si="1"/>
        <v>#REF!</v>
      </c>
      <c r="E18" s="272">
        <f t="shared" si="1"/>
        <v>3344.9273498699995</v>
      </c>
      <c r="F18" s="272" t="e">
        <f t="shared" si="1"/>
        <v>#REF!</v>
      </c>
      <c r="G18" s="3"/>
      <c r="H18" s="154" t="e">
        <f>-VLOOKUP($A18,#REF!,MATCH($A$2,#REF!,0),0)-C18</f>
        <v>#REF!</v>
      </c>
      <c r="I18" s="154" t="e">
        <f>-VLOOKUP($A18,#REF!,MATCH($A$2,#REF!,0)+1,0)-D18</f>
        <v>#REF!</v>
      </c>
      <c r="J18" s="154">
        <f>-VLOOKUP($A18,'S_CONT_OS (MYFR)-dont use'!$1:$1048576,MATCH($A$2,'S_CONT_OS (MYFR)-dont use'!$7:$7,0),0)-E18</f>
        <v>0</v>
      </c>
      <c r="K18" s="154" t="e">
        <f>-VLOOKUP($A18,#REF!,MATCH($A$2,#REF!,0)+1,0)-F18</f>
        <v>#REF!</v>
      </c>
      <c r="L18" s="4"/>
      <c r="M18" s="220"/>
      <c r="N18" s="221"/>
      <c r="O18" s="232" t="e">
        <f>D18-M18</f>
        <v>#REF!</v>
      </c>
      <c r="Q18" s="397"/>
      <c r="R18" s="397"/>
      <c r="S18" s="397"/>
      <c r="T18" s="397"/>
      <c r="V18" s="414"/>
      <c r="W18" s="414"/>
      <c r="X18" s="414"/>
      <c r="Y18" s="414"/>
    </row>
    <row r="19" spans="1:25" x14ac:dyDescent="0.25">
      <c r="B19" s="273" t="s">
        <v>19</v>
      </c>
      <c r="C19" s="258" t="s">
        <v>2</v>
      </c>
      <c r="D19" s="258" t="s">
        <v>2</v>
      </c>
      <c r="E19" s="258" t="s">
        <v>2</v>
      </c>
      <c r="F19" s="258" t="s">
        <v>2</v>
      </c>
      <c r="G19" s="3"/>
      <c r="H19" s="155"/>
      <c r="I19" s="155"/>
      <c r="J19" s="155"/>
      <c r="K19" s="155"/>
      <c r="L19" s="29"/>
      <c r="M19" s="222"/>
      <c r="N19" s="219"/>
      <c r="O19" s="231"/>
      <c r="Q19" s="397"/>
      <c r="R19" s="397"/>
      <c r="S19" s="397"/>
      <c r="T19" s="397"/>
      <c r="V19" s="414"/>
      <c r="W19" s="414"/>
      <c r="X19" s="414"/>
      <c r="Y19" s="414"/>
    </row>
    <row r="20" spans="1:25" x14ac:dyDescent="0.25">
      <c r="A20" s="54" t="s">
        <v>52</v>
      </c>
      <c r="B20" s="270" t="s">
        <v>20</v>
      </c>
      <c r="C20" s="258" t="e">
        <f>VLOOKUP($A20,#REF!,MATCH($A$2,#REF!,0),0)</f>
        <v>#REF!</v>
      </c>
      <c r="D20" s="258" t="e">
        <f>VLOOKUP($A20,#REF!,MATCH($A$2,#REF!,0)+1,0)</f>
        <v>#REF!</v>
      </c>
      <c r="E20" s="258">
        <f>VLOOKUP($A20,'S_CONT_OS (MYFR)-dont use'!$1:$1048576,MATCH($A$2,'S_CONT_OS (MYFR)-dont use'!$7:$7,0),0)</f>
        <v>246.30375878999999</v>
      </c>
      <c r="F20" s="258" t="e">
        <f>VLOOKUP($A20,#REF!,MATCH($A$2,#REF!,0)+1,0)</f>
        <v>#REF!</v>
      </c>
      <c r="G20" s="3"/>
      <c r="H20" s="155"/>
      <c r="I20" s="155"/>
      <c r="J20" s="155"/>
      <c r="K20" s="155"/>
      <c r="L20" s="4"/>
      <c r="M20" s="218"/>
      <c r="N20" s="219"/>
      <c r="O20" s="231" t="e">
        <f t="shared" ref="O20:O41" si="2">D20-M20</f>
        <v>#REF!</v>
      </c>
      <c r="Q20" s="397"/>
      <c r="R20" s="397"/>
      <c r="S20" s="397"/>
      <c r="T20" s="397"/>
      <c r="V20" s="414"/>
      <c r="W20" s="414"/>
      <c r="X20" s="414"/>
      <c r="Y20" s="414"/>
    </row>
    <row r="21" spans="1:25" x14ac:dyDescent="0.25">
      <c r="A21" s="54" t="s">
        <v>161</v>
      </c>
      <c r="B21" s="270" t="s">
        <v>21</v>
      </c>
      <c r="C21" s="258" t="e">
        <f>VLOOKUP($A21,#REF!,MATCH($A$2,#REF!,0),0)</f>
        <v>#REF!</v>
      </c>
      <c r="D21" s="258" t="e">
        <f>VLOOKUP($A21,#REF!,MATCH($A$2,#REF!,0)+1,0)</f>
        <v>#REF!</v>
      </c>
      <c r="E21" s="258">
        <f>VLOOKUP($A21,'S_CONT_OS (MYFR)-dont use'!$1:$1048576,MATCH($A$2,'S_CONT_OS (MYFR)-dont use'!$7:$7,0),0)</f>
        <v>320.52360646</v>
      </c>
      <c r="F21" s="258" t="e">
        <f>VLOOKUP($A21,#REF!,MATCH($A$2,#REF!,0)+1,0)</f>
        <v>#REF!</v>
      </c>
      <c r="G21" s="3"/>
      <c r="H21" s="155"/>
      <c r="I21" s="155"/>
      <c r="J21" s="155"/>
      <c r="K21" s="155"/>
      <c r="L21" s="4"/>
      <c r="M21" s="218"/>
      <c r="N21" s="219"/>
      <c r="O21" s="231" t="e">
        <f t="shared" si="2"/>
        <v>#REF!</v>
      </c>
      <c r="Q21" s="397"/>
      <c r="R21" s="397"/>
      <c r="S21" s="397"/>
      <c r="T21" s="397"/>
      <c r="V21" s="414"/>
      <c r="W21" s="414"/>
      <c r="X21" s="414"/>
      <c r="Y21" s="414"/>
    </row>
    <row r="22" spans="1:25" x14ac:dyDescent="0.25">
      <c r="A22" s="54" t="s">
        <v>162</v>
      </c>
      <c r="B22" s="270" t="s">
        <v>22</v>
      </c>
      <c r="C22" s="258" t="e">
        <f>VLOOKUP($A22,#REF!,MATCH($A$2,#REF!,0),0)</f>
        <v>#REF!</v>
      </c>
      <c r="D22" s="258" t="e">
        <f>VLOOKUP($A22,#REF!,MATCH($A$2,#REF!,0)+1,0)</f>
        <v>#REF!</v>
      </c>
      <c r="E22" s="258">
        <f>VLOOKUP($A22,'S_CONT_OS (MYFR)-dont use'!$1:$1048576,MATCH($A$2,'S_CONT_OS (MYFR)-dont use'!$7:$7,0),0)</f>
        <v>65.599831440000003</v>
      </c>
      <c r="F22" s="258" t="e">
        <f>VLOOKUP($A22,#REF!,MATCH($A$2,#REF!,0)+1,0)</f>
        <v>#REF!</v>
      </c>
      <c r="G22" s="3"/>
      <c r="H22" s="155"/>
      <c r="I22" s="155"/>
      <c r="J22" s="155"/>
      <c r="K22" s="155"/>
      <c r="L22" s="4"/>
      <c r="M22" s="218"/>
      <c r="N22" s="219"/>
      <c r="O22" s="231" t="e">
        <f t="shared" si="2"/>
        <v>#REF!</v>
      </c>
      <c r="Q22" s="397"/>
      <c r="R22" s="397"/>
      <c r="S22" s="397"/>
      <c r="T22" s="397"/>
      <c r="V22" s="414"/>
      <c r="W22" s="414"/>
      <c r="X22" s="414"/>
      <c r="Y22" s="414"/>
    </row>
    <row r="23" spans="1:25" x14ac:dyDescent="0.25">
      <c r="A23" s="54" t="s">
        <v>53</v>
      </c>
      <c r="B23" s="270" t="s">
        <v>23</v>
      </c>
      <c r="C23" s="258" t="e">
        <f>VLOOKUP($A23,#REF!,MATCH($A$2,#REF!,0),0)</f>
        <v>#REF!</v>
      </c>
      <c r="D23" s="258" t="e">
        <f>VLOOKUP($A23,#REF!,MATCH($A$2,#REF!,0)+1,0)</f>
        <v>#REF!</v>
      </c>
      <c r="E23" s="258">
        <f>VLOOKUP($A23,'S_CONT_OS (MYFR)-dont use'!$1:$1048576,MATCH($A$2,'S_CONT_OS (MYFR)-dont use'!$7:$7,0),0)</f>
        <v>1215.53425844</v>
      </c>
      <c r="F23" s="258" t="e">
        <f>VLOOKUP($A23,#REF!,MATCH($A$2,#REF!,0)+1,0)</f>
        <v>#REF!</v>
      </c>
      <c r="G23" s="3"/>
      <c r="H23" s="155"/>
      <c r="I23" s="155"/>
      <c r="J23" s="155"/>
      <c r="K23" s="155"/>
      <c r="L23" s="4"/>
      <c r="M23" s="218"/>
      <c r="N23" s="219"/>
      <c r="O23" s="231" t="e">
        <f t="shared" si="2"/>
        <v>#REF!</v>
      </c>
      <c r="Q23" s="397"/>
      <c r="R23" s="397"/>
      <c r="S23" s="397"/>
      <c r="T23" s="397"/>
      <c r="V23" s="414"/>
      <c r="W23" s="414"/>
      <c r="X23" s="414"/>
      <c r="Y23" s="414"/>
    </row>
    <row r="24" spans="1:25" x14ac:dyDescent="0.25">
      <c r="A24" s="54" t="s">
        <v>54</v>
      </c>
      <c r="B24" s="270" t="s">
        <v>24</v>
      </c>
      <c r="C24" s="258" t="e">
        <f>VLOOKUP($A24,#REF!,MATCH($A$2,#REF!,0),0)</f>
        <v>#REF!</v>
      </c>
      <c r="D24" s="258" t="e">
        <f>VLOOKUP($A24,#REF!,MATCH($A$2,#REF!,0)+1,0)</f>
        <v>#REF!</v>
      </c>
      <c r="E24" s="258">
        <f>VLOOKUP($A24,'S_CONT_OS (MYFR)-dont use'!$1:$1048576,MATCH($A$2,'S_CONT_OS (MYFR)-dont use'!$7:$7,0),0)</f>
        <v>40.089240490000002</v>
      </c>
      <c r="F24" s="258" t="e">
        <f>VLOOKUP($A24,#REF!,MATCH($A$2,#REF!,0)+1,0)</f>
        <v>#REF!</v>
      </c>
      <c r="G24" s="3"/>
      <c r="H24" s="155"/>
      <c r="I24" s="155"/>
      <c r="J24" s="155"/>
      <c r="K24" s="155"/>
      <c r="L24" s="4"/>
      <c r="M24" s="218"/>
      <c r="N24" s="219"/>
      <c r="O24" s="231" t="e">
        <f t="shared" si="2"/>
        <v>#REF!</v>
      </c>
      <c r="Q24" s="397"/>
      <c r="R24" s="397"/>
      <c r="S24" s="397"/>
      <c r="T24" s="397"/>
      <c r="V24" s="414"/>
      <c r="W24" s="414"/>
      <c r="X24" s="414"/>
      <c r="Y24" s="414"/>
    </row>
    <row r="25" spans="1:25" x14ac:dyDescent="0.25">
      <c r="A25" s="54" t="s">
        <v>55</v>
      </c>
      <c r="B25" s="270" t="s">
        <v>25</v>
      </c>
      <c r="C25" s="258" t="e">
        <f>VLOOKUP($A25,#REF!,MATCH($A$2,#REF!,0),0)</f>
        <v>#REF!</v>
      </c>
      <c r="D25" s="258" t="e">
        <f>VLOOKUP($A25,#REF!,MATCH($A$2,#REF!,0)+1,0)</f>
        <v>#REF!</v>
      </c>
      <c r="E25" s="258">
        <f>VLOOKUP($A25,'S_CONT_OS (MYFR)-dont use'!$1:$1048576,MATCH($A$2,'S_CONT_OS (MYFR)-dont use'!$7:$7,0),0)</f>
        <v>1279.3193126900001</v>
      </c>
      <c r="F25" s="258" t="e">
        <f>VLOOKUP($A25,#REF!,MATCH($A$2,#REF!,0)+1,0)</f>
        <v>#REF!</v>
      </c>
      <c r="G25" s="3"/>
      <c r="H25" s="155"/>
      <c r="I25" s="155"/>
      <c r="J25" s="155"/>
      <c r="K25" s="155"/>
      <c r="L25" s="4"/>
      <c r="M25" s="218"/>
      <c r="N25" s="219"/>
      <c r="O25" s="231" t="e">
        <f t="shared" si="2"/>
        <v>#REF!</v>
      </c>
      <c r="Q25" s="397"/>
      <c r="R25" s="397"/>
      <c r="S25" s="397"/>
      <c r="T25" s="397"/>
      <c r="V25" s="414"/>
      <c r="W25" s="414"/>
      <c r="X25" s="414"/>
      <c r="Y25" s="414"/>
    </row>
    <row r="26" spans="1:25" x14ac:dyDescent="0.25">
      <c r="A26" s="54" t="s">
        <v>56</v>
      </c>
      <c r="B26" s="274" t="s">
        <v>26</v>
      </c>
      <c r="C26" s="275" t="e">
        <f t="shared" ref="C26:F26" si="3">SUM(C20:C25)</f>
        <v>#REF!</v>
      </c>
      <c r="D26" s="275" t="e">
        <f t="shared" si="3"/>
        <v>#REF!</v>
      </c>
      <c r="E26" s="275">
        <f t="shared" si="3"/>
        <v>3167.3700083100002</v>
      </c>
      <c r="F26" s="275" t="e">
        <f t="shared" si="3"/>
        <v>#REF!</v>
      </c>
      <c r="G26" s="3"/>
      <c r="H26" s="154" t="e">
        <f>VLOOKUP($A26,#REF!,MATCH($A$2,#REF!,0),0)-C26</f>
        <v>#REF!</v>
      </c>
      <c r="I26" s="154" t="e">
        <f>VLOOKUP($A26,#REF!,MATCH($A$2,#REF!,0)+1,0)-D26</f>
        <v>#REF!</v>
      </c>
      <c r="J26" s="154">
        <f>VLOOKUP($A26,'S_CONT_OS (MYFR)-dont use'!$1:$1048576,MATCH($A$2,'S_CONT_OS (MYFR)-dont use'!$7:$7,0),0)-E26</f>
        <v>0</v>
      </c>
      <c r="K26" s="154" t="e">
        <f>VLOOKUP($A26,#REF!,MATCH($A$2,#REF!,0)+1,0)-F26</f>
        <v>#REF!</v>
      </c>
      <c r="L26" s="4"/>
      <c r="M26" s="223"/>
      <c r="N26" s="219"/>
      <c r="O26" s="233" t="e">
        <f t="shared" si="2"/>
        <v>#REF!</v>
      </c>
      <c r="Q26" s="397"/>
      <c r="R26" s="397"/>
      <c r="S26" s="397"/>
      <c r="T26" s="397"/>
      <c r="V26" s="414"/>
      <c r="W26" s="414"/>
      <c r="X26" s="414"/>
      <c r="Y26" s="414"/>
    </row>
    <row r="27" spans="1:25" ht="15.75" thickBot="1" x14ac:dyDescent="0.3">
      <c r="A27" s="54" t="s">
        <v>57</v>
      </c>
      <c r="B27" s="276" t="s">
        <v>27</v>
      </c>
      <c r="C27" s="277" t="e">
        <f t="shared" ref="C27:F27" si="4">C18-C26</f>
        <v>#REF!</v>
      </c>
      <c r="D27" s="277" t="e">
        <f t="shared" si="4"/>
        <v>#REF!</v>
      </c>
      <c r="E27" s="277">
        <f t="shared" si="4"/>
        <v>177.55734155999926</v>
      </c>
      <c r="F27" s="277" t="e">
        <f t="shared" si="4"/>
        <v>#REF!</v>
      </c>
      <c r="G27" s="3"/>
      <c r="H27" s="156" t="e">
        <f>-VLOOKUP($A27,#REF!,MATCH($A$2,#REF!,0),0)-C27</f>
        <v>#REF!</v>
      </c>
      <c r="I27" s="156" t="e">
        <f>-VLOOKUP($A27,#REF!,MATCH($A$2,#REF!,0)+1,0)-D27</f>
        <v>#REF!</v>
      </c>
      <c r="J27" s="156">
        <f>-VLOOKUP($A27,'S_CONT_OS (MYFR)-dont use'!$1:$1048576,MATCH($A$2,'S_CONT_OS (MYFR)-dont use'!$7:$7,0),0)-E27</f>
        <v>7.3896444519050419E-13</v>
      </c>
      <c r="K27" s="156" t="e">
        <f>-VLOOKUP($A27,#REF!,MATCH($A$2,#REF!,0)+1,0)-F27</f>
        <v>#REF!</v>
      </c>
      <c r="L27" s="4"/>
      <c r="M27" s="224"/>
      <c r="N27" s="221"/>
      <c r="O27" s="234" t="e">
        <f t="shared" si="2"/>
        <v>#REF!</v>
      </c>
      <c r="Q27" s="397"/>
      <c r="R27" s="397"/>
      <c r="S27" s="397"/>
      <c r="T27" s="397"/>
      <c r="V27" s="414"/>
      <c r="W27" s="414"/>
      <c r="X27" s="414"/>
      <c r="Y27" s="414"/>
    </row>
    <row r="28" spans="1:25" x14ac:dyDescent="0.25">
      <c r="B28" s="273" t="s">
        <v>28</v>
      </c>
      <c r="C28" s="257" t="s">
        <v>2</v>
      </c>
      <c r="D28" s="257" t="s">
        <v>2</v>
      </c>
      <c r="E28" s="257" t="s">
        <v>2</v>
      </c>
      <c r="F28" s="257" t="s">
        <v>2</v>
      </c>
      <c r="G28" s="3"/>
      <c r="H28" s="157"/>
      <c r="I28" s="157"/>
      <c r="J28" s="157"/>
      <c r="K28" s="157"/>
      <c r="L28" s="4"/>
      <c r="M28" s="225"/>
      <c r="N28" s="221"/>
      <c r="O28" s="231"/>
      <c r="Q28" s="397"/>
      <c r="R28" s="397"/>
      <c r="S28" s="397"/>
      <c r="T28" s="397"/>
      <c r="V28" s="414"/>
      <c r="W28" s="414"/>
      <c r="X28" s="414"/>
      <c r="Y28" s="414"/>
    </row>
    <row r="29" spans="1:25" x14ac:dyDescent="0.25">
      <c r="A29" s="54" t="s">
        <v>58</v>
      </c>
      <c r="B29" s="278" t="s">
        <v>29</v>
      </c>
      <c r="C29" s="258" t="e">
        <f>-VLOOKUP($A29,#REF!,MATCH($A$2,#REF!,0),0)</f>
        <v>#REF!</v>
      </c>
      <c r="D29" s="258" t="e">
        <f>-VLOOKUP($A29,#REF!,MATCH($A$2,#REF!,0)+1,0)</f>
        <v>#REF!</v>
      </c>
      <c r="E29" s="258">
        <f>-VLOOKUP($A29,'S_CONT_OS (MYFR)-dont use'!$1:$1048576,MATCH($A$2,'S_CONT_OS (MYFR)-dont use'!$7:$7,0),0)</f>
        <v>-100.69997262</v>
      </c>
      <c r="F29" s="258" t="e">
        <f>-VLOOKUP($A29,#REF!,MATCH($A$2,#REF!,0)+1,0)</f>
        <v>#REF!</v>
      </c>
      <c r="G29" s="3"/>
      <c r="H29" s="157"/>
      <c r="I29" s="157"/>
      <c r="J29" s="157"/>
      <c r="K29" s="157"/>
      <c r="L29" s="40"/>
      <c r="M29" s="218"/>
      <c r="N29" s="221"/>
      <c r="O29" s="231" t="e">
        <f t="shared" si="2"/>
        <v>#REF!</v>
      </c>
      <c r="Q29" s="397"/>
      <c r="R29" s="397"/>
      <c r="S29" s="397"/>
      <c r="T29" s="397"/>
      <c r="V29" s="414"/>
      <c r="W29" s="414"/>
      <c r="X29" s="414"/>
      <c r="Y29" s="414"/>
    </row>
    <row r="30" spans="1:25" ht="25.5" customHeight="1" outlineLevel="1" x14ac:dyDescent="0.25">
      <c r="A30" s="54" t="s">
        <v>59</v>
      </c>
      <c r="B30" s="279" t="s">
        <v>30</v>
      </c>
      <c r="C30" s="258" t="e">
        <f>-VLOOKUP($A30,#REF!,MATCH($A$2,#REF!,0),0)</f>
        <v>#REF!</v>
      </c>
      <c r="D30" s="258" t="e">
        <f>-VLOOKUP($A30,#REF!,MATCH($A$2,#REF!,0)+1,0)</f>
        <v>#REF!</v>
      </c>
      <c r="E30" s="258" t="s">
        <v>2</v>
      </c>
      <c r="F30" s="258" t="e">
        <f>-VLOOKUP($A30,#REF!,MATCH($A$2,#REF!,0)+1,0)</f>
        <v>#REF!</v>
      </c>
      <c r="G30" s="3"/>
      <c r="H30" s="157"/>
      <c r="I30" s="157"/>
      <c r="J30" s="157"/>
      <c r="K30" s="157"/>
      <c r="L30" s="40"/>
      <c r="M30" s="218"/>
      <c r="N30" s="221"/>
      <c r="O30" s="231" t="e">
        <f t="shared" si="2"/>
        <v>#REF!</v>
      </c>
      <c r="Q30" s="397"/>
      <c r="R30" s="397"/>
      <c r="S30" s="397"/>
      <c r="T30" s="397"/>
      <c r="V30" s="414"/>
      <c r="W30" s="414"/>
      <c r="X30" s="414"/>
      <c r="Y30" s="414"/>
    </row>
    <row r="31" spans="1:25" x14ac:dyDescent="0.25">
      <c r="A31" s="54" t="s">
        <v>60</v>
      </c>
      <c r="B31" s="278" t="s">
        <v>31</v>
      </c>
      <c r="C31" s="258" t="e">
        <f>-VLOOKUP($A31,#REF!,MATCH($A$2,#REF!,0),0)</f>
        <v>#REF!</v>
      </c>
      <c r="D31" s="258" t="e">
        <f>-VLOOKUP($A31,#REF!,MATCH($A$2,#REF!,0)+1,0)</f>
        <v>#REF!</v>
      </c>
      <c r="E31" s="258">
        <f>-VLOOKUP($A31,'S_CONT_OS (MYFR)-dont use'!$1:$1048576,MATCH($A$2,'S_CONT_OS (MYFR)-dont use'!$7:$7,0),0)</f>
        <v>2.1264299999999999E-3</v>
      </c>
      <c r="F31" s="258" t="e">
        <f>-VLOOKUP($A31,#REF!,MATCH($A$2,#REF!,0)+1,0)</f>
        <v>#REF!</v>
      </c>
      <c r="G31" s="3"/>
      <c r="H31" s="157"/>
      <c r="I31" s="157"/>
      <c r="J31" s="157"/>
      <c r="K31" s="157"/>
      <c r="L31" s="40"/>
      <c r="M31" s="218"/>
      <c r="N31" s="221"/>
      <c r="O31" s="231" t="e">
        <f t="shared" si="2"/>
        <v>#REF!</v>
      </c>
      <c r="Q31" s="397"/>
      <c r="R31" s="397"/>
      <c r="S31" s="397"/>
      <c r="T31" s="397"/>
      <c r="V31" s="414"/>
      <c r="W31" s="414"/>
      <c r="X31" s="414"/>
      <c r="Y31" s="414"/>
    </row>
    <row r="32" spans="1:25" x14ac:dyDescent="0.25">
      <c r="A32" s="54" t="s">
        <v>61</v>
      </c>
      <c r="B32" s="280" t="s">
        <v>32</v>
      </c>
      <c r="C32" s="258" t="e">
        <f>-VLOOKUP($A32,#REF!,MATCH($A$2,#REF!,0),0)</f>
        <v>#REF!</v>
      </c>
      <c r="D32" s="258" t="e">
        <f>-VLOOKUP($A32,#REF!,MATCH($A$2,#REF!,0)+1,0)</f>
        <v>#REF!</v>
      </c>
      <c r="E32" s="258">
        <f>-VLOOKUP($A32,'S_CONT_OS (MYFR)-dont use'!$1:$1048576,MATCH($A$2,'S_CONT_OS (MYFR)-dont use'!$7:$7,0),0)</f>
        <v>-2.7373852599999999</v>
      </c>
      <c r="F32" s="258" t="e">
        <f>-VLOOKUP($A32,#REF!,MATCH($A$2,#REF!,0)+1,0)</f>
        <v>#REF!</v>
      </c>
      <c r="G32" s="3"/>
      <c r="H32" s="157"/>
      <c r="I32" s="157"/>
      <c r="J32" s="157"/>
      <c r="K32" s="157"/>
      <c r="L32" s="40"/>
      <c r="M32" s="218"/>
      <c r="N32" s="221"/>
      <c r="O32" s="231" t="e">
        <f t="shared" si="2"/>
        <v>#REF!</v>
      </c>
      <c r="Q32" s="397"/>
      <c r="R32" s="397"/>
      <c r="S32" s="397"/>
      <c r="T32" s="397"/>
      <c r="V32" s="414"/>
      <c r="W32" s="414"/>
      <c r="X32" s="414"/>
      <c r="Y32" s="414"/>
    </row>
    <row r="33" spans="1:25" x14ac:dyDescent="0.25">
      <c r="A33" s="54" t="s">
        <v>62</v>
      </c>
      <c r="B33" s="274" t="s">
        <v>33</v>
      </c>
      <c r="C33" s="275" t="e">
        <f t="shared" ref="C33:F33" si="5">SUM(C29:C32)</f>
        <v>#REF!</v>
      </c>
      <c r="D33" s="275" t="e">
        <f t="shared" si="5"/>
        <v>#REF!</v>
      </c>
      <c r="E33" s="275">
        <f t="shared" si="5"/>
        <v>-103.43523144999999</v>
      </c>
      <c r="F33" s="275" t="e">
        <f t="shared" si="5"/>
        <v>#REF!</v>
      </c>
      <c r="G33" s="3"/>
      <c r="H33" s="154" t="e">
        <f>-VLOOKUP($A33,#REF!,MATCH($A$2,#REF!,0),0)-C33</f>
        <v>#REF!</v>
      </c>
      <c r="I33" s="154" t="e">
        <f>-VLOOKUP($A33,#REF!,MATCH($A$2,#REF!,0)+1,0)-D33</f>
        <v>#REF!</v>
      </c>
      <c r="J33" s="154">
        <f>-VLOOKUP($A33,'S_CONT_OS (MYFR)-dont use'!$1:$1048576,MATCH($A$2,'S_CONT_OS (MYFR)-dont use'!$7:$7,0),0)-E33</f>
        <v>0</v>
      </c>
      <c r="K33" s="154" t="e">
        <f>-VLOOKUP($A33,#REF!,MATCH($A$2,#REF!,0)+1,0)-F33</f>
        <v>#REF!</v>
      </c>
      <c r="L33" s="40"/>
      <c r="M33" s="223"/>
      <c r="N33" s="221"/>
      <c r="O33" s="233" t="e">
        <f t="shared" si="2"/>
        <v>#REF!</v>
      </c>
      <c r="Q33" s="397"/>
      <c r="R33" s="397"/>
      <c r="S33" s="397"/>
      <c r="T33" s="397"/>
      <c r="V33" s="414"/>
      <c r="W33" s="414"/>
      <c r="X33" s="414"/>
      <c r="Y33" s="414"/>
    </row>
    <row r="34" spans="1:25" x14ac:dyDescent="0.25">
      <c r="A34" s="54" t="s">
        <v>63</v>
      </c>
      <c r="B34" s="274" t="s">
        <v>34</v>
      </c>
      <c r="C34" s="275" t="e">
        <f t="shared" ref="C34:F34" si="6">C27+C33</f>
        <v>#REF!</v>
      </c>
      <c r="D34" s="275" t="e">
        <f t="shared" si="6"/>
        <v>#REF!</v>
      </c>
      <c r="E34" s="275">
        <f t="shared" si="6"/>
        <v>74.122110109999269</v>
      </c>
      <c r="F34" s="275" t="e">
        <f t="shared" si="6"/>
        <v>#REF!</v>
      </c>
      <c r="G34" s="3"/>
      <c r="H34" s="159" t="e">
        <f>-VLOOKUP($A34,#REF!,MATCH($A$2,#REF!,0),0)-C34</f>
        <v>#REF!</v>
      </c>
      <c r="I34" s="159" t="e">
        <f>-VLOOKUP($A34,#REF!,MATCH($A$2,#REF!,0)+1,0)-D34</f>
        <v>#REF!</v>
      </c>
      <c r="J34" s="159">
        <f>-VLOOKUP($A34,'S_CONT_OS (MYFR)-dont use'!$1:$1048576,MATCH($A$2,'S_CONT_OS (MYFR)-dont use'!$7:$7,0),0)-E34</f>
        <v>7.2475359047530219E-13</v>
      </c>
      <c r="K34" s="159" t="e">
        <f>-VLOOKUP($A34,#REF!,MATCH($A$2,#REF!,0)+1,0)-F34</f>
        <v>#REF!</v>
      </c>
      <c r="L34" s="40"/>
      <c r="M34" s="223"/>
      <c r="N34" s="221"/>
      <c r="O34" s="233" t="e">
        <f t="shared" si="2"/>
        <v>#REF!</v>
      </c>
      <c r="Q34" s="397"/>
      <c r="R34" s="397"/>
      <c r="S34" s="397"/>
      <c r="T34" s="397"/>
      <c r="V34" s="414"/>
      <c r="W34" s="414"/>
      <c r="X34" s="414"/>
      <c r="Y34" s="414"/>
    </row>
    <row r="35" spans="1:25" x14ac:dyDescent="0.25">
      <c r="B35" s="281" t="s">
        <v>35</v>
      </c>
      <c r="C35" s="257" t="s">
        <v>2</v>
      </c>
      <c r="D35" s="257" t="s">
        <v>2</v>
      </c>
      <c r="E35" s="257" t="s">
        <v>2</v>
      </c>
      <c r="F35" s="257" t="s">
        <v>2</v>
      </c>
      <c r="G35" s="3"/>
      <c r="H35" s="157"/>
      <c r="I35" s="157"/>
      <c r="J35" s="157"/>
      <c r="K35" s="157"/>
      <c r="L35" s="40"/>
      <c r="M35" s="226"/>
      <c r="N35" s="221"/>
      <c r="O35" s="231"/>
      <c r="Q35" s="397"/>
      <c r="R35" s="397"/>
      <c r="S35" s="397"/>
      <c r="T35" s="397"/>
      <c r="V35" s="414"/>
      <c r="W35" s="414"/>
      <c r="X35" s="414"/>
      <c r="Y35" s="414"/>
    </row>
    <row r="36" spans="1:25" ht="25.5" customHeight="1" outlineLevel="1" x14ac:dyDescent="0.25">
      <c r="A36" s="54" t="s">
        <v>64</v>
      </c>
      <c r="B36" s="279" t="s">
        <v>36</v>
      </c>
      <c r="C36" s="376" t="e">
        <f>-VLOOKUP($A36,#REF!,MATCH($A$2,#REF!,0),0)</f>
        <v>#REF!</v>
      </c>
      <c r="D36" s="258" t="e">
        <f>-VLOOKUP($A36,#REF!,MATCH($A$2,#REF!,0)+1,0)</f>
        <v>#REF!</v>
      </c>
      <c r="E36" s="258">
        <f>-VLOOKUP($A36,'S_CONT_OS (MYFR)-dont use'!$1:$1048576,MATCH($A$2,'S_CONT_OS (MYFR)-dont use'!$7:$7,0),0)+X36</f>
        <v>-8.4350134600000004</v>
      </c>
      <c r="F36" s="258" t="e">
        <f>-VLOOKUP($A36,#REF!,MATCH($A$2,#REF!,0)+1,0)</f>
        <v>#REF!</v>
      </c>
      <c r="G36" s="3"/>
      <c r="H36" s="157"/>
      <c r="I36" s="157"/>
      <c r="J36" s="157"/>
      <c r="K36" s="157"/>
      <c r="L36" s="40"/>
      <c r="M36" s="218"/>
      <c r="N36" s="221"/>
      <c r="O36" s="231" t="e">
        <f t="shared" si="2"/>
        <v>#REF!</v>
      </c>
      <c r="Q36" s="397"/>
      <c r="R36" s="397"/>
      <c r="S36" s="397"/>
      <c r="T36" s="397"/>
      <c r="V36" s="414"/>
      <c r="W36" s="414"/>
      <c r="X36" s="414"/>
      <c r="Y36" s="414"/>
    </row>
    <row r="37" spans="1:25" x14ac:dyDescent="0.25">
      <c r="A37" s="54" t="s">
        <v>65</v>
      </c>
      <c r="B37" s="279" t="s">
        <v>37</v>
      </c>
      <c r="C37" s="376" t="e">
        <f>-VLOOKUP($A37,#REF!,MATCH($A$2,#REF!,0),0)</f>
        <v>#REF!</v>
      </c>
      <c r="D37" s="258" t="e">
        <f>-VLOOKUP($A37,#REF!,MATCH($A$2,#REF!,0)+1,0)</f>
        <v>#REF!</v>
      </c>
      <c r="E37" s="258">
        <f>-VLOOKUP($A37,'S_CONT_OS (MYFR)-dont use'!$1:$1048576,MATCH($A$2,'S_CONT_OS (MYFR)-dont use'!$7:$7,0),0)+X37</f>
        <v>2.6706000000000001E-4</v>
      </c>
      <c r="F37" s="258" t="e">
        <f>-VLOOKUP($A37,#REF!,MATCH($A$2,#REF!,0)+1,0)</f>
        <v>#REF!</v>
      </c>
      <c r="G37" s="3"/>
      <c r="H37" s="157"/>
      <c r="I37" s="157"/>
      <c r="J37" s="157"/>
      <c r="K37" s="157"/>
      <c r="L37" s="40"/>
      <c r="M37" s="218"/>
      <c r="N37" s="221"/>
      <c r="O37" s="231" t="e">
        <f t="shared" si="2"/>
        <v>#REF!</v>
      </c>
      <c r="Q37" s="397"/>
      <c r="R37" s="397"/>
      <c r="S37" s="397"/>
      <c r="T37" s="397"/>
      <c r="V37" s="414"/>
      <c r="W37" s="414"/>
      <c r="X37" s="414"/>
      <c r="Y37" s="414"/>
    </row>
    <row r="38" spans="1:25" ht="15" customHeight="1" outlineLevel="1" x14ac:dyDescent="0.25">
      <c r="A38" s="54" t="s">
        <v>66</v>
      </c>
      <c r="B38" s="279" t="s">
        <v>38</v>
      </c>
      <c r="C38" s="376" t="e">
        <f>-VLOOKUP($A38,#REF!,MATCH($A$2,#REF!,0),0)</f>
        <v>#REF!</v>
      </c>
      <c r="D38" s="376" t="e">
        <f>-VLOOKUP($A38,#REF!,MATCH($A$2,#REF!,0)+1,0)</f>
        <v>#REF!</v>
      </c>
      <c r="E38" s="258">
        <f>-VLOOKUP($A38,'S_CONT_OS (MYFR)-dont use'!$1:$1048576,MATCH($A$2,'S_CONT_OS (MYFR)-dont use'!$7:$7,0),0)</f>
        <v>0</v>
      </c>
      <c r="F38" s="258" t="e">
        <f>-VLOOKUP($A38,#REF!,MATCH($A$2,#REF!,0)+1,0)</f>
        <v>#REF!</v>
      </c>
      <c r="G38" s="3"/>
      <c r="H38" s="157"/>
      <c r="I38" s="157"/>
      <c r="J38" s="157"/>
      <c r="K38" s="157"/>
      <c r="L38" s="40"/>
      <c r="M38" s="218"/>
      <c r="N38" s="221"/>
      <c r="O38" s="231" t="e">
        <f t="shared" si="2"/>
        <v>#REF!</v>
      </c>
      <c r="Q38" s="397"/>
      <c r="R38" s="397"/>
      <c r="S38" s="397"/>
      <c r="T38" s="397"/>
      <c r="V38" s="414"/>
      <c r="W38" s="414"/>
      <c r="X38" s="415"/>
      <c r="Y38" s="414"/>
    </row>
    <row r="39" spans="1:25" x14ac:dyDescent="0.25">
      <c r="A39" s="54" t="s">
        <v>67</v>
      </c>
      <c r="B39" s="279" t="s">
        <v>39</v>
      </c>
      <c r="C39" s="376" t="e">
        <f>-VLOOKUP($A39,#REF!,MATCH($A$2,#REF!,0),0)</f>
        <v>#REF!</v>
      </c>
      <c r="D39" s="376" t="e">
        <f>-VLOOKUP($A39,#REF!,MATCH($A$2,#REF!,0)+1,0)</f>
        <v>#REF!</v>
      </c>
      <c r="E39" s="258">
        <f>-VLOOKUP($A39,'S_CONT_OS (MYFR)-dont use'!$1:$1048576,MATCH($A$2,'S_CONT_OS (MYFR)-dont use'!$7:$7,0),0)+E36+X39</f>
        <v>-8.3209750700000011</v>
      </c>
      <c r="F39" s="292" t="e">
        <f>-VLOOKUP($A39,#REF!,MATCH($A$2,#REF!,0)+1,0)</f>
        <v>#REF!</v>
      </c>
      <c r="G39" s="3"/>
      <c r="H39" s="158"/>
      <c r="I39" s="158"/>
      <c r="J39" s="158"/>
      <c r="K39" s="158"/>
      <c r="L39" s="40"/>
      <c r="M39" s="227"/>
      <c r="N39" s="221"/>
      <c r="O39" s="231" t="e">
        <f t="shared" si="2"/>
        <v>#REF!</v>
      </c>
      <c r="Q39" s="397"/>
      <c r="R39" s="397"/>
      <c r="S39" s="397"/>
      <c r="T39" s="397"/>
      <c r="V39" s="414"/>
      <c r="W39" s="414"/>
      <c r="X39" s="414"/>
      <c r="Y39" s="414"/>
    </row>
    <row r="40" spans="1:25" x14ac:dyDescent="0.25">
      <c r="A40" s="54" t="s">
        <v>68</v>
      </c>
      <c r="B40" s="282" t="s">
        <v>40</v>
      </c>
      <c r="C40" s="275" t="e">
        <f t="shared" ref="C40:F40" si="7">SUM(C36:C39)</f>
        <v>#REF!</v>
      </c>
      <c r="D40" s="275" t="e">
        <f t="shared" si="7"/>
        <v>#REF!</v>
      </c>
      <c r="E40" s="275">
        <f>SUM(E36:E39)-E36</f>
        <v>-8.3207080100000006</v>
      </c>
      <c r="F40" s="275" t="e">
        <f t="shared" si="7"/>
        <v>#REF!</v>
      </c>
      <c r="G40" s="3"/>
      <c r="H40" s="154" t="e">
        <f>-VLOOKUP($A40,#REF!,MATCH($A$2,#REF!,0),0)-C40</f>
        <v>#REF!</v>
      </c>
      <c r="I40" s="154" t="e">
        <f>-VLOOKUP($A40,#REF!,MATCH($A$2,#REF!,0)+1,0)-D40</f>
        <v>#REF!</v>
      </c>
      <c r="J40" s="154">
        <f>-VLOOKUP($A40,'S_CONT_OS (MYFR)-dont use'!$1:$1048576,MATCH($A$2,'S_CONT_OS (MYFR)-dont use'!$7:$7,0),0)-E40</f>
        <v>0</v>
      </c>
      <c r="K40" s="154" t="e">
        <f>-VLOOKUP($A40,#REF!,MATCH($A$2,#REF!,0)+1,0)-F40</f>
        <v>#REF!</v>
      </c>
      <c r="L40" s="40"/>
      <c r="M40" s="228"/>
      <c r="N40" s="221"/>
      <c r="O40" s="233" t="e">
        <f t="shared" si="2"/>
        <v>#REF!</v>
      </c>
      <c r="Q40" s="397"/>
      <c r="R40" s="397"/>
      <c r="S40" s="397"/>
      <c r="T40" s="397"/>
      <c r="V40" s="414"/>
      <c r="W40" s="414"/>
      <c r="X40" s="414"/>
      <c r="Y40" s="414"/>
    </row>
    <row r="41" spans="1:25" ht="15.75" thickBot="1" x14ac:dyDescent="0.3">
      <c r="A41" s="54" t="s">
        <v>69</v>
      </c>
      <c r="B41" s="283" t="s">
        <v>41</v>
      </c>
      <c r="C41" s="284" t="e">
        <f t="shared" ref="C41:F41" si="8">C34+C40</f>
        <v>#REF!</v>
      </c>
      <c r="D41" s="284" t="e">
        <f t="shared" si="8"/>
        <v>#REF!</v>
      </c>
      <c r="E41" s="284">
        <f t="shared" si="8"/>
        <v>65.801402099999265</v>
      </c>
      <c r="F41" s="284" t="e">
        <f t="shared" si="8"/>
        <v>#REF!</v>
      </c>
      <c r="G41" s="3"/>
      <c r="H41" s="156" t="e">
        <f>-VLOOKUP($A41,#REF!,MATCH($A$2,#REF!,0),0)-C41</f>
        <v>#REF!</v>
      </c>
      <c r="I41" s="156" t="e">
        <f>-VLOOKUP($A41,#REF!,MATCH($A$2,#REF!,0)+1,0)-D41</f>
        <v>#REF!</v>
      </c>
      <c r="J41" s="156">
        <f>-VLOOKUP($A41,'S_CONT_OS (MYFR)-dont use'!$1:$1048576,MATCH($A$2,'S_CONT_OS (MYFR)-dont use'!$7:$7,0),0)-E41</f>
        <v>7.3896444519050419E-13</v>
      </c>
      <c r="K41" s="156" t="e">
        <f>-VLOOKUP($A41,#REF!,MATCH($A$2,#REF!,0)+1,0)-F41</f>
        <v>#REF!</v>
      </c>
      <c r="L41" s="40"/>
      <c r="M41" s="224"/>
      <c r="N41" s="221"/>
      <c r="O41" s="234" t="e">
        <f t="shared" si="2"/>
        <v>#REF!</v>
      </c>
      <c r="Q41" s="397"/>
      <c r="R41" s="397"/>
      <c r="S41" s="397"/>
      <c r="T41" s="397"/>
      <c r="V41" s="414"/>
      <c r="W41" s="414"/>
      <c r="X41" s="414"/>
      <c r="Y41" s="414"/>
    </row>
    <row r="42" spans="1:25" x14ac:dyDescent="0.25">
      <c r="B42" s="259" t="s">
        <v>279</v>
      </c>
      <c r="C42" s="41"/>
      <c r="D42" s="41"/>
      <c r="E42" s="41"/>
      <c r="F42" s="41"/>
      <c r="G42" s="3"/>
      <c r="H42" s="47"/>
      <c r="I42" s="47"/>
      <c r="J42" s="47"/>
      <c r="K42" s="47"/>
      <c r="L42" s="40"/>
      <c r="M42" s="48"/>
      <c r="N42" s="26"/>
      <c r="O42" s="48"/>
    </row>
    <row r="43" spans="1:25" x14ac:dyDescent="0.25">
      <c r="B43" s="28"/>
      <c r="C43" s="41"/>
      <c r="D43" s="41"/>
      <c r="E43" s="41"/>
      <c r="F43" s="41"/>
      <c r="G43" s="3"/>
      <c r="H43" s="47"/>
      <c r="I43" s="47"/>
      <c r="J43" s="47"/>
      <c r="K43" s="47"/>
      <c r="L43" s="40"/>
      <c r="M43" s="48"/>
      <c r="N43" s="26"/>
      <c r="O43" s="48"/>
    </row>
    <row r="44" spans="1:25" x14ac:dyDescent="0.25">
      <c r="B44" s="3"/>
      <c r="C44" s="3"/>
      <c r="D44" s="3"/>
      <c r="E44" s="3"/>
      <c r="F44" s="3"/>
      <c r="G44" s="3"/>
    </row>
    <row r="45" spans="1:25" x14ac:dyDescent="0.25">
      <c r="B45" s="546" t="s">
        <v>42</v>
      </c>
      <c r="C45" s="546"/>
      <c r="D45" s="546"/>
      <c r="E45" s="546"/>
      <c r="F45" s="546"/>
      <c r="G45" s="49"/>
    </row>
    <row r="46" spans="1:25" x14ac:dyDescent="0.25">
      <c r="B46" s="170" t="s">
        <v>43</v>
      </c>
      <c r="C46" s="51"/>
      <c r="D46" s="51"/>
      <c r="E46" s="51"/>
      <c r="F46" s="51"/>
    </row>
    <row r="50" spans="1:23" x14ac:dyDescent="0.25">
      <c r="B50" s="3"/>
      <c r="C50" s="3"/>
      <c r="D50" s="3"/>
      <c r="E50" s="3"/>
      <c r="F50" s="3"/>
      <c r="G50" s="3"/>
    </row>
    <row r="51" spans="1:23" x14ac:dyDescent="0.25">
      <c r="B51" s="1" t="s">
        <v>248</v>
      </c>
      <c r="C51" s="2"/>
      <c r="D51" s="55"/>
      <c r="E51" s="2"/>
      <c r="F51" s="2"/>
      <c r="G51" s="3"/>
    </row>
    <row r="52" spans="1:23" x14ac:dyDescent="0.25">
      <c r="B52" s="2"/>
      <c r="C52" s="2"/>
      <c r="D52" s="2"/>
      <c r="E52" s="2"/>
      <c r="F52" s="2"/>
      <c r="G52" s="3"/>
    </row>
    <row r="53" spans="1:23" x14ac:dyDescent="0.25">
      <c r="B53" s="542" t="s">
        <v>105</v>
      </c>
      <c r="C53" s="542"/>
      <c r="D53" s="542"/>
      <c r="E53" s="542"/>
      <c r="F53" s="542"/>
      <c r="G53" s="3"/>
    </row>
    <row r="54" spans="1:23" ht="14.45" customHeight="1" x14ac:dyDescent="0.25">
      <c r="B54" s="545" t="s">
        <v>0</v>
      </c>
      <c r="C54" s="545"/>
      <c r="D54" s="545"/>
      <c r="E54" s="545"/>
      <c r="F54" s="545"/>
      <c r="G54" s="3"/>
      <c r="H54" s="38" t="s">
        <v>106</v>
      </c>
      <c r="I54" s="56"/>
      <c r="J54" s="56"/>
      <c r="K54" s="56"/>
      <c r="L54" s="4"/>
      <c r="M54" s="165" t="s">
        <v>71</v>
      </c>
      <c r="N54" s="4"/>
      <c r="O54" s="523" t="s">
        <v>312</v>
      </c>
      <c r="P54" s="524"/>
      <c r="Q54" s="524"/>
      <c r="R54" s="525"/>
      <c r="T54" s="533" t="s">
        <v>313</v>
      </c>
      <c r="U54" s="534"/>
      <c r="V54" s="534"/>
      <c r="W54" s="535"/>
    </row>
    <row r="55" spans="1:23" x14ac:dyDescent="0.25">
      <c r="B55" s="200" t="s">
        <v>2</v>
      </c>
      <c r="C55" s="385" t="s">
        <v>2</v>
      </c>
      <c r="D55" s="388" t="s">
        <v>2</v>
      </c>
      <c r="E55" s="388" t="s">
        <v>303</v>
      </c>
      <c r="F55" s="389" t="s">
        <v>2</v>
      </c>
      <c r="G55" s="3"/>
      <c r="H55" s="59"/>
      <c r="I55" s="60" t="s">
        <v>72</v>
      </c>
      <c r="J55" s="61"/>
      <c r="K55" s="61"/>
      <c r="L55" s="4"/>
      <c r="M55" s="143"/>
      <c r="N55" s="4"/>
      <c r="O55" s="505">
        <v>2017</v>
      </c>
      <c r="P55" s="395">
        <v>2018</v>
      </c>
      <c r="Q55" s="395">
        <v>2018</v>
      </c>
      <c r="R55" s="398">
        <v>2019</v>
      </c>
      <c r="T55" s="416">
        <v>2017</v>
      </c>
      <c r="U55" s="412">
        <v>2018</v>
      </c>
      <c r="V55" s="412">
        <v>2018</v>
      </c>
      <c r="W55" s="417">
        <v>2019</v>
      </c>
    </row>
    <row r="56" spans="1:23" x14ac:dyDescent="0.25">
      <c r="B56" s="203" t="s">
        <v>2</v>
      </c>
      <c r="C56" s="390">
        <v>2017</v>
      </c>
      <c r="D56" s="390">
        <v>2018</v>
      </c>
      <c r="E56" s="390">
        <v>2018</v>
      </c>
      <c r="F56" s="391">
        <v>2019</v>
      </c>
      <c r="G56" s="3"/>
      <c r="H56" s="64">
        <v>2017</v>
      </c>
      <c r="I56" s="64">
        <v>2018</v>
      </c>
      <c r="J56" s="64">
        <v>2018</v>
      </c>
      <c r="K56" s="64">
        <v>2019</v>
      </c>
      <c r="L56" s="4"/>
      <c r="M56" s="144">
        <v>2018</v>
      </c>
      <c r="N56" s="4"/>
      <c r="O56" s="506" t="s">
        <v>295</v>
      </c>
      <c r="P56" s="404" t="s">
        <v>296</v>
      </c>
      <c r="Q56" s="402" t="s">
        <v>297</v>
      </c>
      <c r="R56" s="403" t="s">
        <v>296</v>
      </c>
      <c r="T56" s="504" t="s">
        <v>295</v>
      </c>
      <c r="U56" s="423" t="s">
        <v>296</v>
      </c>
      <c r="V56" s="421" t="s">
        <v>297</v>
      </c>
      <c r="W56" s="422" t="s">
        <v>296</v>
      </c>
    </row>
    <row r="57" spans="1:23" ht="15.75" customHeight="1" x14ac:dyDescent="0.25">
      <c r="B57" s="206" t="s">
        <v>2</v>
      </c>
      <c r="C57" s="387" t="s">
        <v>295</v>
      </c>
      <c r="D57" s="387" t="s">
        <v>296</v>
      </c>
      <c r="E57" s="387" t="s">
        <v>325</v>
      </c>
      <c r="F57" s="392" t="s">
        <v>296</v>
      </c>
      <c r="G57" s="3"/>
      <c r="H57" s="65" t="s">
        <v>6</v>
      </c>
      <c r="I57" s="65" t="s">
        <v>7</v>
      </c>
      <c r="J57" s="65" t="s">
        <v>8</v>
      </c>
      <c r="K57" s="65" t="s">
        <v>7</v>
      </c>
      <c r="L57" s="4"/>
      <c r="M57" s="145" t="s">
        <v>7</v>
      </c>
      <c r="N57" s="4"/>
      <c r="O57" s="526" t="s">
        <v>299</v>
      </c>
      <c r="P57" s="527"/>
      <c r="Q57" s="527"/>
      <c r="R57" s="528"/>
      <c r="T57" s="536" t="s">
        <v>299</v>
      </c>
      <c r="U57" s="537"/>
      <c r="V57" s="537"/>
      <c r="W57" s="538"/>
    </row>
    <row r="58" spans="1:23" x14ac:dyDescent="0.25">
      <c r="B58" s="269" t="s">
        <v>73</v>
      </c>
      <c r="C58" s="256" t="s">
        <v>2</v>
      </c>
      <c r="D58" s="256" t="s">
        <v>2</v>
      </c>
      <c r="E58" s="256" t="s">
        <v>2</v>
      </c>
      <c r="F58" s="256" t="s">
        <v>2</v>
      </c>
      <c r="G58" s="3"/>
      <c r="H58" s="23"/>
      <c r="I58" s="23"/>
      <c r="J58" s="23"/>
      <c r="K58" s="23"/>
      <c r="L58" s="4"/>
      <c r="M58" s="63"/>
      <c r="N58" s="4"/>
      <c r="O58" s="529"/>
      <c r="P58" s="530"/>
      <c r="Q58" s="530"/>
      <c r="R58" s="531"/>
      <c r="T58" s="539"/>
      <c r="U58" s="540"/>
      <c r="V58" s="540"/>
      <c r="W58" s="541"/>
    </row>
    <row r="59" spans="1:23" x14ac:dyDescent="0.25">
      <c r="B59" s="269" t="s">
        <v>74</v>
      </c>
      <c r="C59" s="285" t="s">
        <v>2</v>
      </c>
      <c r="D59" s="285" t="s">
        <v>2</v>
      </c>
      <c r="E59" s="285" t="s">
        <v>2</v>
      </c>
      <c r="F59" s="285" t="s">
        <v>2</v>
      </c>
      <c r="G59" s="3"/>
      <c r="H59" s="23"/>
      <c r="I59" s="23"/>
      <c r="J59" s="23"/>
      <c r="K59" s="23"/>
      <c r="L59" s="4"/>
      <c r="M59" s="63"/>
      <c r="N59" s="4"/>
      <c r="O59" s="397"/>
      <c r="P59" s="397"/>
      <c r="Q59" s="397"/>
      <c r="R59" s="397"/>
      <c r="T59" s="414"/>
      <c r="U59" s="414"/>
      <c r="V59" s="414"/>
      <c r="W59" s="414"/>
    </row>
    <row r="60" spans="1:23" x14ac:dyDescent="0.25">
      <c r="A60" s="54" t="s">
        <v>101</v>
      </c>
      <c r="B60" s="270" t="s">
        <v>75</v>
      </c>
      <c r="C60" s="376" t="e">
        <f>VLOOKUP(A60,#REF!,MATCH($A$2,#REF!,0),0)</f>
        <v>#REF!</v>
      </c>
      <c r="D60" s="374" t="e">
        <f>VLOOKUP($A60,#REF!,MATCH( $A$2,#REF!,0)+1,0)</f>
        <v>#REF!</v>
      </c>
      <c r="E60" s="376" t="e">
        <f>VLOOKUP($A60,#REF!,MATCH( $A$2,#REF!,0),0)</f>
        <v>#REF!</v>
      </c>
      <c r="F60" s="376" t="e">
        <f>VLOOKUP($A60,#REF!,MATCH( $A$2,#REF!,0)+1,0)</f>
        <v>#REF!</v>
      </c>
      <c r="G60" s="3"/>
      <c r="H60" s="68"/>
      <c r="I60" s="68"/>
      <c r="J60" s="68"/>
      <c r="K60" s="68"/>
      <c r="L60" s="4"/>
      <c r="M60" s="63"/>
      <c r="N60" s="4"/>
      <c r="O60" s="397"/>
      <c r="P60" s="397"/>
      <c r="Q60" s="397"/>
      <c r="R60" s="397"/>
      <c r="T60" s="414"/>
      <c r="U60" s="414"/>
      <c r="V60" s="414"/>
      <c r="W60" s="414"/>
    </row>
    <row r="61" spans="1:23" x14ac:dyDescent="0.25">
      <c r="A61" s="54" t="s">
        <v>102</v>
      </c>
      <c r="B61" s="270" t="s">
        <v>76</v>
      </c>
      <c r="C61" s="376" t="e">
        <f>VLOOKUP(A61,#REF!,MATCH($A$2,#REF!,0),0)</f>
        <v>#REF!</v>
      </c>
      <c r="D61" s="376" t="e">
        <f>VLOOKUP($A61,#REF!,MATCH( $A$2,#REF!,0)+1,0)</f>
        <v>#REF!</v>
      </c>
      <c r="E61" s="376" t="e">
        <f>VLOOKUP($A61,#REF!,MATCH( $A$2,#REF!,0),0)</f>
        <v>#REF!</v>
      </c>
      <c r="F61" s="376" t="e">
        <f>VLOOKUP($A61,#REF!,MATCH( $A$2,#REF!,0)+1,0)</f>
        <v>#REF!</v>
      </c>
      <c r="G61" s="3"/>
      <c r="H61" s="68"/>
      <c r="I61" s="68"/>
      <c r="J61" s="68"/>
      <c r="K61" s="68"/>
      <c r="L61" s="4"/>
      <c r="M61" s="63"/>
      <c r="N61" s="4"/>
      <c r="O61" s="397"/>
      <c r="P61" s="397"/>
      <c r="Q61" s="397"/>
      <c r="R61" s="397"/>
      <c r="T61" s="414"/>
      <c r="U61" s="414"/>
      <c r="V61" s="414"/>
      <c r="W61" s="414"/>
    </row>
    <row r="62" spans="1:23" x14ac:dyDescent="0.25">
      <c r="A62" s="54" t="s">
        <v>103</v>
      </c>
      <c r="B62" s="270" t="s">
        <v>77</v>
      </c>
      <c r="C62" s="376" t="e">
        <f>VLOOKUP(A62,#REF!,MATCH($A$2,#REF!,0),0)</f>
        <v>#REF!</v>
      </c>
      <c r="D62" s="376" t="e">
        <f>VLOOKUP($A62,#REF!,MATCH( $A$2,#REF!,0)+1,0)</f>
        <v>#REF!</v>
      </c>
      <c r="E62" s="376" t="e">
        <f>VLOOKUP($A62,#REF!,MATCH( $A$2,#REF!,0),0)</f>
        <v>#REF!</v>
      </c>
      <c r="F62" s="376" t="e">
        <f>VLOOKUP($A62,#REF!,MATCH( $A$2,#REF!,0)+1,0)</f>
        <v>#REF!</v>
      </c>
      <c r="G62" s="3"/>
      <c r="H62" s="68"/>
      <c r="I62" s="68"/>
      <c r="J62" s="68"/>
      <c r="K62" s="68"/>
      <c r="L62" s="4"/>
      <c r="M62" s="63"/>
      <c r="N62" s="4"/>
      <c r="O62" s="397"/>
      <c r="P62" s="397"/>
      <c r="Q62" s="397"/>
      <c r="R62" s="397"/>
      <c r="T62" s="414"/>
      <c r="U62" s="414"/>
      <c r="V62" s="414"/>
      <c r="W62" s="414"/>
    </row>
    <row r="63" spans="1:23" x14ac:dyDescent="0.25">
      <c r="A63" s="54" t="s">
        <v>193</v>
      </c>
      <c r="B63" s="270" t="s">
        <v>78</v>
      </c>
      <c r="C63" s="376" t="e">
        <f>VLOOKUP(A63,#REF!,MATCH($A$2,#REF!,0),0)</f>
        <v>#REF!</v>
      </c>
      <c r="D63" s="376" t="e">
        <f>VLOOKUP($A63,#REF!,MATCH( $A$2,#REF!,0)+1,0)</f>
        <v>#REF!</v>
      </c>
      <c r="E63" s="376" t="e">
        <f>VLOOKUP($A63,#REF!,MATCH( $A$2,#REF!,0),0)</f>
        <v>#REF!</v>
      </c>
      <c r="F63" s="376" t="e">
        <f>VLOOKUP($A63,#REF!,MATCH( $A$2,#REF!,0)+1,0)</f>
        <v>#REF!</v>
      </c>
      <c r="G63" s="3"/>
      <c r="H63" s="68"/>
      <c r="I63" s="68"/>
      <c r="J63" s="68"/>
      <c r="K63" s="68"/>
      <c r="L63" s="4"/>
      <c r="M63" s="63"/>
      <c r="N63" s="4"/>
      <c r="O63" s="397"/>
      <c r="P63" s="397"/>
      <c r="Q63" s="397"/>
      <c r="R63" s="397"/>
      <c r="T63" s="414"/>
      <c r="U63" s="414"/>
      <c r="V63" s="414"/>
      <c r="W63" s="414"/>
    </row>
    <row r="64" spans="1:23" x14ac:dyDescent="0.25">
      <c r="A64" s="54" t="s">
        <v>108</v>
      </c>
      <c r="B64" s="274" t="s">
        <v>79</v>
      </c>
      <c r="C64" s="378" t="e">
        <f t="shared" ref="C64" si="9">SUM(C60:C63)</f>
        <v>#REF!</v>
      </c>
      <c r="D64" s="378" t="e">
        <f t="shared" ref="D64" si="10">SUM(D60:D63)</f>
        <v>#REF!</v>
      </c>
      <c r="E64" s="378" t="e">
        <f t="shared" ref="E64" si="11">SUM(E60:E63)</f>
        <v>#REF!</v>
      </c>
      <c r="F64" s="378" t="e">
        <f t="shared" ref="F64" si="12">SUM(F60:F63)</f>
        <v>#REF!</v>
      </c>
      <c r="G64" s="3"/>
      <c r="H64" s="135" t="e">
        <f>VLOOKUP($A64,#REF!,MATCH( $A$2,#REF!,0),0)-C64</f>
        <v>#REF!</v>
      </c>
      <c r="I64" s="135" t="e">
        <f>VLOOKUP($A64,#REF!,MATCH( $A$2,#REF!,0)+1,0)-D64</f>
        <v>#REF!</v>
      </c>
      <c r="J64" s="135" t="e">
        <f>VLOOKUP($A64,#REF!,MATCH( $A$2,#REF!,0),0)-E64</f>
        <v>#REF!</v>
      </c>
      <c r="K64" s="135" t="e">
        <f>VLOOKUP($A64,#REF!,MATCH( $A$2,#REF!,0)+1,0)-F64</f>
        <v>#REF!</v>
      </c>
      <c r="L64" s="4"/>
      <c r="M64" s="75"/>
      <c r="N64" s="4"/>
      <c r="O64" s="397"/>
      <c r="P64" s="397"/>
      <c r="Q64" s="397"/>
      <c r="R64" s="397"/>
      <c r="T64" s="414"/>
      <c r="U64" s="414"/>
      <c r="V64" s="414"/>
      <c r="W64" s="414"/>
    </row>
    <row r="65" spans="1:23" x14ac:dyDescent="0.25">
      <c r="B65" s="269" t="s">
        <v>80</v>
      </c>
      <c r="C65" s="376" t="s">
        <v>2</v>
      </c>
      <c r="D65" s="376" t="s">
        <v>2</v>
      </c>
      <c r="E65" s="376" t="s">
        <v>2</v>
      </c>
      <c r="F65" s="376" t="s">
        <v>2</v>
      </c>
      <c r="G65" s="3"/>
      <c r="H65" s="68"/>
      <c r="I65" s="68"/>
      <c r="J65" s="68"/>
      <c r="K65" s="68"/>
      <c r="L65" s="4"/>
      <c r="M65" s="63"/>
      <c r="N65" s="4"/>
      <c r="O65" s="397"/>
      <c r="P65" s="397"/>
      <c r="Q65" s="397"/>
      <c r="R65" s="397"/>
      <c r="T65" s="414"/>
      <c r="U65" s="414"/>
      <c r="V65" s="414"/>
      <c r="W65" s="414"/>
    </row>
    <row r="66" spans="1:23" x14ac:dyDescent="0.25">
      <c r="A66" s="54" t="s">
        <v>109</v>
      </c>
      <c r="B66" s="270" t="s">
        <v>81</v>
      </c>
      <c r="C66" s="376" t="e">
        <f>VLOOKUP(A66,#REF!,MATCH($A$2,#REF!,0),0)</f>
        <v>#REF!</v>
      </c>
      <c r="D66" s="376" t="e">
        <f>VLOOKUP($A66,#REF!,MATCH( $A$2,#REF!,0)+1,0)</f>
        <v>#REF!</v>
      </c>
      <c r="E66" s="376" t="e">
        <f>VLOOKUP($A66,#REF!,MATCH( $A$2,#REF!,0),0)</f>
        <v>#REF!</v>
      </c>
      <c r="F66" s="376" t="e">
        <f>VLOOKUP($A66,#REF!,MATCH( $A$2,#REF!,0)+1,0)</f>
        <v>#REF!</v>
      </c>
      <c r="G66" s="3"/>
      <c r="H66" s="68"/>
      <c r="I66" s="68"/>
      <c r="J66" s="68"/>
      <c r="K66" s="68"/>
      <c r="L66" s="4"/>
      <c r="M66" s="63"/>
      <c r="N66" s="4"/>
      <c r="O66" s="397"/>
      <c r="P66" s="397"/>
      <c r="Q66" s="397"/>
      <c r="R66" s="397"/>
      <c r="T66" s="414"/>
      <c r="U66" s="414"/>
      <c r="V66" s="414"/>
      <c r="W66" s="414"/>
    </row>
    <row r="67" spans="1:23" ht="15" customHeight="1" outlineLevel="1" x14ac:dyDescent="0.25">
      <c r="A67" s="54" t="s">
        <v>110</v>
      </c>
      <c r="B67" s="286" t="s">
        <v>82</v>
      </c>
      <c r="C67" s="376" t="e">
        <f>VLOOKUP(A67,#REF!,MATCH($A$2,#REF!,0),0)</f>
        <v>#REF!</v>
      </c>
      <c r="D67" s="376" t="e">
        <f>VLOOKUP($A67,#REF!,MATCH( $A$2,#REF!,0)+1,0)</f>
        <v>#REF!</v>
      </c>
      <c r="E67" s="376" t="e">
        <f>VLOOKUP($A67,#REF!,MATCH( $A$2,#REF!,0),0)</f>
        <v>#REF!</v>
      </c>
      <c r="F67" s="376" t="e">
        <f>VLOOKUP($A67,#REF!,MATCH( $A$2,#REF!,0)+1,0)</f>
        <v>#REF!</v>
      </c>
      <c r="G67" s="3"/>
      <c r="H67" s="68"/>
      <c r="I67" s="68"/>
      <c r="J67" s="68"/>
      <c r="K67" s="68"/>
      <c r="L67" s="4"/>
      <c r="M67" s="63"/>
      <c r="N67" s="4"/>
      <c r="O67" s="397"/>
      <c r="P67" s="397"/>
      <c r="Q67" s="397"/>
      <c r="R67" s="397"/>
      <c r="T67" s="414"/>
      <c r="U67" s="414"/>
      <c r="V67" s="414"/>
      <c r="W67" s="414"/>
    </row>
    <row r="68" spans="1:23" x14ac:dyDescent="0.25">
      <c r="A68" s="54" t="s">
        <v>111</v>
      </c>
      <c r="B68" s="270" t="s">
        <v>83</v>
      </c>
      <c r="C68" s="376" t="e">
        <f>VLOOKUP(A68,#REF!,MATCH($A$2,#REF!,0),0)</f>
        <v>#REF!</v>
      </c>
      <c r="D68" s="376" t="e">
        <f>VLOOKUP($A68,#REF!,MATCH( $A$2,#REF!,0)+1,0)</f>
        <v>#REF!</v>
      </c>
      <c r="E68" s="376" t="e">
        <f>VLOOKUP($A68,#REF!,MATCH( $A$2,#REF!,0),0)</f>
        <v>#REF!</v>
      </c>
      <c r="F68" s="376" t="e">
        <f>VLOOKUP($A68,#REF!,MATCH( $A$2,#REF!,0)+1,0)</f>
        <v>#REF!</v>
      </c>
      <c r="G68" s="3"/>
      <c r="H68" s="68"/>
      <c r="I68" s="68"/>
      <c r="J68" s="68"/>
      <c r="K68" s="68"/>
      <c r="L68" s="4"/>
      <c r="M68" s="63"/>
      <c r="N68" s="4"/>
      <c r="O68" s="397"/>
      <c r="P68" s="397"/>
      <c r="Q68" s="397"/>
      <c r="R68" s="397"/>
      <c r="T68" s="414"/>
      <c r="U68" s="414"/>
      <c r="V68" s="414"/>
      <c r="W68" s="414"/>
    </row>
    <row r="69" spans="1:23" ht="15" customHeight="1" outlineLevel="1" x14ac:dyDescent="0.25">
      <c r="A69" s="54" t="s">
        <v>112</v>
      </c>
      <c r="B69" s="270" t="s">
        <v>84</v>
      </c>
      <c r="C69" s="376" t="e">
        <f>VLOOKUP(A69,#REF!,MATCH($A$2,#REF!,0),0)</f>
        <v>#REF!</v>
      </c>
      <c r="D69" s="376" t="e">
        <f>VLOOKUP($A69,#REF!,MATCH( $A$2,#REF!,0)+1,0)</f>
        <v>#REF!</v>
      </c>
      <c r="E69" s="376" t="e">
        <f>VLOOKUP($A69,#REF!,MATCH( $A$2,#REF!,0),0)</f>
        <v>#REF!</v>
      </c>
      <c r="F69" s="376" t="e">
        <f>VLOOKUP($A69,#REF!,MATCH( $A$2,#REF!,0)+1,0)</f>
        <v>#REF!</v>
      </c>
      <c r="G69" s="3"/>
      <c r="H69" s="68"/>
      <c r="I69" s="68"/>
      <c r="J69" s="68"/>
      <c r="K69" s="68"/>
      <c r="L69" s="40"/>
      <c r="M69" s="63"/>
      <c r="N69" s="40"/>
      <c r="O69" s="397"/>
      <c r="P69" s="397"/>
      <c r="Q69" s="397"/>
      <c r="R69" s="397"/>
      <c r="T69" s="414"/>
      <c r="U69" s="414"/>
      <c r="V69" s="414"/>
      <c r="W69" s="414"/>
    </row>
    <row r="70" spans="1:23" ht="15" customHeight="1" x14ac:dyDescent="0.25">
      <c r="A70" s="54" t="s">
        <v>113</v>
      </c>
      <c r="B70" s="270" t="s">
        <v>85</v>
      </c>
      <c r="C70" s="376" t="e">
        <f>VLOOKUP(A70,#REF!,MATCH($A$2,#REF!,0),0)</f>
        <v>#REF!</v>
      </c>
      <c r="D70" s="376" t="e">
        <f>VLOOKUP($A70,#REF!,MATCH( $A$2,#REF!,0)+1,0)</f>
        <v>#REF!</v>
      </c>
      <c r="E70" s="376" t="e">
        <f>VLOOKUP($A70,#REF!,MATCH( $A$2,#REF!,0),0)</f>
        <v>#REF!</v>
      </c>
      <c r="F70" s="376" t="e">
        <f>VLOOKUP($A70,#REF!,MATCH( $A$2,#REF!,0)+1,0)</f>
        <v>#REF!</v>
      </c>
      <c r="G70" s="3"/>
      <c r="H70" s="68"/>
      <c r="I70" s="68"/>
      <c r="J70" s="68"/>
      <c r="K70" s="68"/>
      <c r="L70" s="4"/>
      <c r="M70" s="63"/>
      <c r="N70" s="4"/>
      <c r="O70" s="397"/>
      <c r="P70" s="397"/>
      <c r="Q70" s="397"/>
      <c r="R70" s="397"/>
      <c r="T70" s="414"/>
      <c r="U70" s="414"/>
      <c r="V70" s="414"/>
      <c r="W70" s="414"/>
    </row>
    <row r="71" spans="1:23" x14ac:dyDescent="0.25">
      <c r="A71" s="54" t="s">
        <v>114</v>
      </c>
      <c r="B71" s="270" t="s">
        <v>86</v>
      </c>
      <c r="C71" s="376" t="e">
        <f>VLOOKUP(A71,#REF!,MATCH($A$2,#REF!,0),0)</f>
        <v>#REF!</v>
      </c>
      <c r="D71" s="376" t="e">
        <f>VLOOKUP($A71,#REF!,MATCH( $A$2,#REF!,0)+1,0)</f>
        <v>#REF!</v>
      </c>
      <c r="E71" s="376" t="e">
        <f>VLOOKUP($A71,#REF!,MATCH( $A$2,#REF!,0),0)</f>
        <v>#REF!</v>
      </c>
      <c r="F71" s="376" t="e">
        <f>VLOOKUP($A71,#REF!,MATCH( $A$2,#REF!,0)+1,0)</f>
        <v>#REF!</v>
      </c>
      <c r="G71" s="3"/>
      <c r="H71" s="68"/>
      <c r="I71" s="68"/>
      <c r="J71" s="68"/>
      <c r="K71" s="68"/>
      <c r="L71" s="4"/>
      <c r="M71" s="63"/>
      <c r="N71" s="4"/>
      <c r="O71" s="397"/>
      <c r="P71" s="397"/>
      <c r="Q71" s="397"/>
      <c r="R71" s="397"/>
      <c r="T71" s="414"/>
      <c r="U71" s="414"/>
      <c r="V71" s="414"/>
      <c r="W71" s="414"/>
    </row>
    <row r="72" spans="1:23" x14ac:dyDescent="0.25">
      <c r="A72" s="54" t="s">
        <v>115</v>
      </c>
      <c r="B72" s="270" t="s">
        <v>39</v>
      </c>
      <c r="C72" s="376" t="e">
        <f>VLOOKUP(A72,#REF!,MATCH($A$2,#REF!,0),0)+C67</f>
        <v>#REF!</v>
      </c>
      <c r="D72" s="376" t="e">
        <f>VLOOKUP($A72,#REF!,MATCH( $A$2,#REF!,0)+1,0)+D67</f>
        <v>#REF!</v>
      </c>
      <c r="E72" s="376" t="e">
        <f>VLOOKUP($A72,#REF!,MATCH( $A$2,#REF!,0),0)</f>
        <v>#REF!</v>
      </c>
      <c r="F72" s="376" t="e">
        <f>VLOOKUP($A72,#REF!,MATCH( $A$2,#REF!,0)+1,0)</f>
        <v>#REF!</v>
      </c>
      <c r="G72" s="3"/>
      <c r="H72" s="68"/>
      <c r="I72" s="68"/>
      <c r="J72" s="68"/>
      <c r="K72" s="68"/>
      <c r="L72" s="4"/>
      <c r="M72" s="63"/>
      <c r="N72" s="4"/>
      <c r="O72" s="397"/>
      <c r="P72" s="397"/>
      <c r="Q72" s="397"/>
      <c r="R72" s="397"/>
      <c r="T72" s="414"/>
      <c r="U72" s="414"/>
      <c r="V72" s="414"/>
      <c r="W72" s="414"/>
    </row>
    <row r="73" spans="1:23" x14ac:dyDescent="0.25">
      <c r="A73" s="54" t="s">
        <v>116</v>
      </c>
      <c r="B73" s="274" t="s">
        <v>87</v>
      </c>
      <c r="C73" s="378" t="e">
        <f>SUM(C66:C72)-(C67)</f>
        <v>#REF!</v>
      </c>
      <c r="D73" s="378" t="e">
        <f>SUM(D66:D72)-(D67)</f>
        <v>#REF!</v>
      </c>
      <c r="E73" s="378" t="e">
        <f t="shared" ref="E73" si="13">SUM(E66:E72)</f>
        <v>#REF!</v>
      </c>
      <c r="F73" s="378" t="e">
        <f t="shared" ref="F73" si="14">SUM(F66:F72)</f>
        <v>#REF!</v>
      </c>
      <c r="G73" s="3"/>
      <c r="H73" s="24" t="e">
        <f>VLOOKUP($A73,#REF!,MATCH( $A$2,#REF!,0),0)-C73</f>
        <v>#REF!</v>
      </c>
      <c r="I73" s="24" t="e">
        <f>VLOOKUP($A73,#REF!,MATCH( $A$2,#REF!,0)+1,0)-D73</f>
        <v>#REF!</v>
      </c>
      <c r="J73" s="24" t="e">
        <f>VLOOKUP($A73,#REF!,MATCH( $A$2,#REF!,0),0)-E73</f>
        <v>#REF!</v>
      </c>
      <c r="K73" s="24" t="e">
        <f>VLOOKUP($A73,#REF!,MATCH( $A$2,#REF!,0)+1,0)-F73</f>
        <v>#REF!</v>
      </c>
      <c r="L73" s="4"/>
      <c r="M73" s="75"/>
      <c r="N73" s="4"/>
      <c r="O73" s="397"/>
      <c r="P73" s="397"/>
      <c r="Q73" s="397"/>
      <c r="R73" s="397"/>
      <c r="T73" s="414"/>
      <c r="U73" s="414"/>
      <c r="V73" s="414"/>
      <c r="W73" s="414"/>
    </row>
    <row r="74" spans="1:23" x14ac:dyDescent="0.25">
      <c r="A74" s="54" t="s">
        <v>117</v>
      </c>
      <c r="B74" s="274" t="s">
        <v>88</v>
      </c>
      <c r="C74" s="378" t="e">
        <f>C64+C73</f>
        <v>#REF!</v>
      </c>
      <c r="D74" s="378" t="e">
        <f t="shared" ref="D74:F74" si="15">D64+D73</f>
        <v>#REF!</v>
      </c>
      <c r="E74" s="378" t="e">
        <f t="shared" si="15"/>
        <v>#REF!</v>
      </c>
      <c r="F74" s="378" t="e">
        <f t="shared" si="15"/>
        <v>#REF!</v>
      </c>
      <c r="G74" s="3"/>
      <c r="H74" s="135" t="e">
        <f>VLOOKUP($A74,#REF!,MATCH( $A$2,#REF!,0),0)-C74</f>
        <v>#REF!</v>
      </c>
      <c r="I74" s="135" t="e">
        <f>VLOOKUP($A74,#REF!,MATCH( $A$2,#REF!,0)+1,0)-D74</f>
        <v>#REF!</v>
      </c>
      <c r="J74" s="135" t="e">
        <f>VLOOKUP($A74,#REF!,MATCH( $A$2,#REF!,0),0)-E74</f>
        <v>#REF!</v>
      </c>
      <c r="K74" s="135" t="e">
        <f>VLOOKUP($A74,#REF!,MATCH( $A$2,#REF!,0)+1,0)-F74</f>
        <v>#REF!</v>
      </c>
      <c r="L74" s="4"/>
      <c r="M74" s="75"/>
      <c r="N74" s="4"/>
      <c r="O74" s="397"/>
      <c r="P74" s="397"/>
      <c r="Q74" s="397"/>
      <c r="R74" s="397"/>
      <c r="T74" s="414"/>
      <c r="U74" s="414"/>
      <c r="V74" s="414"/>
      <c r="W74" s="414"/>
    </row>
    <row r="75" spans="1:23" x14ac:dyDescent="0.25">
      <c r="B75" s="269" t="s">
        <v>89</v>
      </c>
      <c r="C75" s="376" t="s">
        <v>2</v>
      </c>
      <c r="D75" s="376" t="s">
        <v>2</v>
      </c>
      <c r="E75" s="376" t="s">
        <v>2</v>
      </c>
      <c r="F75" s="376" t="s">
        <v>2</v>
      </c>
      <c r="G75" s="3"/>
      <c r="H75" s="74"/>
      <c r="I75" s="74"/>
      <c r="J75" s="74"/>
      <c r="K75" s="74"/>
      <c r="L75" s="4"/>
      <c r="M75" s="63"/>
      <c r="N75" s="4"/>
      <c r="O75" s="397"/>
      <c r="P75" s="397"/>
      <c r="Q75" s="397"/>
      <c r="R75" s="397"/>
      <c r="T75" s="414"/>
      <c r="U75" s="414"/>
      <c r="V75" s="414"/>
      <c r="W75" s="414"/>
    </row>
    <row r="76" spans="1:23" x14ac:dyDescent="0.25">
      <c r="A76" s="54" t="s">
        <v>118</v>
      </c>
      <c r="B76" s="270" t="s">
        <v>90</v>
      </c>
      <c r="C76" s="376" t="e">
        <f>-VLOOKUP(A76,#REF!,MATCH($A$2,#REF!,0),0)</f>
        <v>#REF!</v>
      </c>
      <c r="D76" s="376" t="e">
        <f>-VLOOKUP($A76,#REF!,MATCH( $A$2,#REF!,0)+1,0)</f>
        <v>#REF!</v>
      </c>
      <c r="E76" s="376" t="e">
        <f>-VLOOKUP($A76,#REF!,MATCH( $A$2,#REF!,0),0)</f>
        <v>#REF!</v>
      </c>
      <c r="F76" s="376" t="e">
        <f>-VLOOKUP($A76,#REF!,MATCH( $A$2,#REF!,0)+1,0)</f>
        <v>#REF!</v>
      </c>
      <c r="G76" s="3"/>
      <c r="H76" s="68"/>
      <c r="I76" s="68"/>
      <c r="J76" s="68"/>
      <c r="K76" s="68"/>
      <c r="L76" s="4"/>
      <c r="M76" s="63"/>
      <c r="N76" s="4"/>
      <c r="O76" s="397"/>
      <c r="P76" s="397"/>
      <c r="Q76" s="397"/>
      <c r="R76" s="397"/>
      <c r="T76" s="414"/>
      <c r="U76" s="414"/>
      <c r="V76" s="414"/>
      <c r="W76" s="414"/>
    </row>
    <row r="77" spans="1:23" x14ac:dyDescent="0.25">
      <c r="A77" s="54" t="s">
        <v>119</v>
      </c>
      <c r="B77" s="270" t="s">
        <v>91</v>
      </c>
      <c r="C77" s="376" t="e">
        <f>-VLOOKUP(A77,#REF!,MATCH($A$2,#REF!,0),0)</f>
        <v>#REF!</v>
      </c>
      <c r="D77" s="376" t="e">
        <f>-VLOOKUP($A77,#REF!,MATCH( $A$2,#REF!,0)+1,0)</f>
        <v>#REF!</v>
      </c>
      <c r="E77" s="376" t="e">
        <f>-VLOOKUP($A77,#REF!,MATCH( $A$2,#REF!,0),0)</f>
        <v>#REF!</v>
      </c>
      <c r="F77" s="376" t="e">
        <f>-VLOOKUP($A77,#REF!,MATCH( $A$2,#REF!,0)+1,0)</f>
        <v>#REF!</v>
      </c>
      <c r="G77" s="3"/>
      <c r="H77" s="68"/>
      <c r="I77" s="68"/>
      <c r="J77" s="68"/>
      <c r="K77" s="68"/>
      <c r="L77" s="4"/>
      <c r="M77" s="63"/>
      <c r="N77" s="4"/>
      <c r="O77" s="397"/>
      <c r="P77" s="397"/>
      <c r="Q77" s="397"/>
      <c r="R77" s="397"/>
      <c r="T77" s="414"/>
      <c r="U77" s="414"/>
      <c r="V77" s="414"/>
      <c r="W77" s="414"/>
    </row>
    <row r="78" spans="1:23" x14ac:dyDescent="0.25">
      <c r="A78" s="54" t="s">
        <v>120</v>
      </c>
      <c r="B78" s="270" t="s">
        <v>92</v>
      </c>
      <c r="C78" s="376" t="e">
        <f>-VLOOKUP(A78,#REF!,MATCH($A$2,#REF!,0),0)</f>
        <v>#REF!</v>
      </c>
      <c r="D78" s="376" t="e">
        <f>-VLOOKUP($A78,#REF!,MATCH( $A$2,#REF!,0)+1,0)</f>
        <v>#REF!</v>
      </c>
      <c r="E78" s="376" t="e">
        <f>-VLOOKUP($A78,#REF!,MATCH( $A$2,#REF!,0),0)</f>
        <v>#REF!</v>
      </c>
      <c r="F78" s="376" t="e">
        <f>-VLOOKUP($A78,#REF!,MATCH( $A$2,#REF!,0)+1,0)</f>
        <v>#REF!</v>
      </c>
      <c r="G78" s="3"/>
      <c r="H78" s="68"/>
      <c r="I78" s="68"/>
      <c r="J78" s="68"/>
      <c r="K78" s="68"/>
      <c r="L78" s="4"/>
      <c r="M78" s="63"/>
      <c r="N78" s="4"/>
      <c r="O78" s="397"/>
      <c r="P78" s="397"/>
      <c r="Q78" s="397"/>
      <c r="R78" s="397"/>
      <c r="T78" s="414"/>
      <c r="U78" s="414"/>
      <c r="V78" s="414"/>
      <c r="W78" s="414"/>
    </row>
    <row r="79" spans="1:23" ht="15" customHeight="1" outlineLevel="1" x14ac:dyDescent="0.25">
      <c r="A79" s="54" t="s">
        <v>121</v>
      </c>
      <c r="B79" s="270" t="s">
        <v>39</v>
      </c>
      <c r="C79" s="376" t="e">
        <f>-VLOOKUP(A79,#REF!,MATCH($A$2,#REF!,0),0)</f>
        <v>#REF!</v>
      </c>
      <c r="D79" s="376" t="e">
        <f>-VLOOKUP($A79,#REF!,MATCH( $A$2,#REF!,0)+1,0)</f>
        <v>#REF!</v>
      </c>
      <c r="E79" s="376" t="e">
        <f>-VLOOKUP($A79,#REF!,MATCH( $A$2,#REF!,0),0)</f>
        <v>#REF!</v>
      </c>
      <c r="F79" s="376" t="e">
        <f>-VLOOKUP($A79,#REF!,MATCH( $A$2,#REF!,0)+1,0)</f>
        <v>#REF!</v>
      </c>
      <c r="G79" s="3"/>
      <c r="H79" s="68"/>
      <c r="I79" s="68"/>
      <c r="J79" s="68" t="e">
        <f>VLOOKUP($A79,#REF!,MATCH( $A$2,#REF!,0),0)-E79</f>
        <v>#REF!</v>
      </c>
      <c r="K79" s="68" t="e">
        <f>VLOOKUP($A79,#REF!,MATCH( $A$2,#REF!,0)+1,0)-F79</f>
        <v>#REF!</v>
      </c>
      <c r="L79" s="4"/>
      <c r="M79" s="63"/>
      <c r="N79" s="4"/>
      <c r="O79" s="397"/>
      <c r="P79" s="397"/>
      <c r="Q79" s="397"/>
      <c r="R79" s="397"/>
      <c r="T79" s="414"/>
      <c r="U79" s="414"/>
      <c r="V79" s="414"/>
      <c r="W79" s="414"/>
    </row>
    <row r="80" spans="1:23" x14ac:dyDescent="0.25">
      <c r="A80" s="54" t="s">
        <v>122</v>
      </c>
      <c r="B80" s="274" t="s">
        <v>93</v>
      </c>
      <c r="C80" s="378" t="e">
        <f t="shared" ref="C80" si="16">SUM(C76:C79)</f>
        <v>#REF!</v>
      </c>
      <c r="D80" s="378" t="e">
        <f t="shared" ref="D80" si="17">SUM(D76:D79)</f>
        <v>#REF!</v>
      </c>
      <c r="E80" s="378" t="e">
        <f t="shared" ref="E80" si="18">SUM(E76:E79)</f>
        <v>#REF!</v>
      </c>
      <c r="F80" s="378" t="e">
        <f t="shared" ref="F80" si="19">SUM(F76:F79)</f>
        <v>#REF!</v>
      </c>
      <c r="G80" s="3"/>
      <c r="H80" s="24" t="e">
        <f>-VLOOKUP($A80,#REF!,MATCH( $A$2,#REF!,0),0)-C80</f>
        <v>#REF!</v>
      </c>
      <c r="I80" s="24" t="e">
        <f>-VLOOKUP($A80,#REF!,MATCH( $A$2,#REF!,0)+1,0)-D80</f>
        <v>#REF!</v>
      </c>
      <c r="J80" s="24" t="e">
        <f>-VLOOKUP($A80,#REF!,MATCH( $A$2,#REF!,0),0)-E80</f>
        <v>#REF!</v>
      </c>
      <c r="K80" s="24" t="e">
        <f>-VLOOKUP($A80,#REF!,MATCH( $A$2,#REF!,0)+1,0)-F80</f>
        <v>#REF!</v>
      </c>
      <c r="L80" s="29"/>
      <c r="M80" s="75"/>
      <c r="N80" s="29"/>
      <c r="O80" s="397"/>
      <c r="P80" s="397"/>
      <c r="Q80" s="397"/>
      <c r="R80" s="397"/>
      <c r="T80" s="414"/>
      <c r="U80" s="414"/>
      <c r="V80" s="414"/>
      <c r="W80" s="414"/>
    </row>
    <row r="81" spans="1:23" ht="15.75" thickBot="1" x14ac:dyDescent="0.3">
      <c r="A81" s="54" t="s">
        <v>123</v>
      </c>
      <c r="B81" s="287" t="s">
        <v>94</v>
      </c>
      <c r="C81" s="288" t="e">
        <f t="shared" ref="C81" si="20">C74-C80</f>
        <v>#REF!</v>
      </c>
      <c r="D81" s="288" t="e">
        <f t="shared" ref="D81" si="21">D74-D80</f>
        <v>#REF!</v>
      </c>
      <c r="E81" s="288" t="e">
        <f t="shared" ref="E81" si="22">E74-E80</f>
        <v>#REF!</v>
      </c>
      <c r="F81" s="288" t="e">
        <f t="shared" ref="F81" si="23">F74-F80</f>
        <v>#REF!</v>
      </c>
      <c r="G81" s="3"/>
      <c r="H81" s="136" t="e">
        <f>VLOOKUP($A81,#REF!,MATCH( $A$2,#REF!,0),0)-C81</f>
        <v>#REF!</v>
      </c>
      <c r="I81" s="136" t="e">
        <f>VLOOKUP($A81,#REF!,MATCH( $A$2,#REF!,0)+1,0)-D81</f>
        <v>#REF!</v>
      </c>
      <c r="J81" s="136" t="e">
        <f>VLOOKUP($A81,#REF!,MATCH( $A$2,#REF!,0),0)-E81</f>
        <v>#REF!</v>
      </c>
      <c r="K81" s="136" t="e">
        <f>VLOOKUP($A81,#REF!,MATCH( $A$2,#REF!,0)+1,0)-F81</f>
        <v>#REF!</v>
      </c>
      <c r="L81" s="29"/>
      <c r="M81" s="77"/>
      <c r="N81" s="29"/>
      <c r="O81" s="397"/>
      <c r="P81" s="397"/>
      <c r="Q81" s="397"/>
      <c r="R81" s="397"/>
      <c r="T81" s="414"/>
      <c r="U81" s="414"/>
      <c r="V81" s="414"/>
      <c r="W81" s="414"/>
    </row>
    <row r="82" spans="1:23" x14ac:dyDescent="0.25">
      <c r="B82" s="269" t="s">
        <v>95</v>
      </c>
      <c r="C82" s="376" t="s">
        <v>2</v>
      </c>
      <c r="D82" s="376" t="s">
        <v>2</v>
      </c>
      <c r="E82" s="376" t="s">
        <v>2</v>
      </c>
      <c r="F82" s="376" t="s">
        <v>2</v>
      </c>
      <c r="G82" s="3"/>
      <c r="H82" s="78"/>
      <c r="I82" s="78"/>
      <c r="J82" s="78"/>
      <c r="K82" s="78"/>
      <c r="L82" s="29"/>
      <c r="M82" s="79"/>
      <c r="N82" s="29"/>
      <c r="O82" s="397"/>
      <c r="P82" s="397"/>
      <c r="Q82" s="397"/>
      <c r="R82" s="397"/>
      <c r="T82" s="414"/>
      <c r="U82" s="414"/>
      <c r="V82" s="414"/>
      <c r="W82" s="414"/>
    </row>
    <row r="83" spans="1:23" x14ac:dyDescent="0.25">
      <c r="A83" s="54" t="s">
        <v>124</v>
      </c>
      <c r="B83" s="278" t="s">
        <v>96</v>
      </c>
      <c r="C83" s="376" t="e">
        <f>-VLOOKUP(A83,#REF!,MATCH($A$2,#REF!,0),0)</f>
        <v>#REF!</v>
      </c>
      <c r="D83" s="376" t="e">
        <f>-VLOOKUP($A83,#REF!,MATCH( $A$2,#REF!,0)+1,0)</f>
        <v>#REF!</v>
      </c>
      <c r="E83" s="376" t="e">
        <f>-VLOOKUP($A83,#REF!,MATCH( $A$2,#REF!,0),0)-Q83</f>
        <v>#REF!</v>
      </c>
      <c r="F83" s="376" t="e">
        <f>-VLOOKUP($A83,#REF!,MATCH( $A$2,#REF!,0)+1,0)-R83</f>
        <v>#REF!</v>
      </c>
      <c r="G83" s="3"/>
      <c r="H83" s="78"/>
      <c r="I83" s="78"/>
      <c r="J83" s="78"/>
      <c r="K83" s="78"/>
      <c r="L83" s="29"/>
      <c r="M83" s="79"/>
      <c r="N83" s="29"/>
      <c r="O83" s="397"/>
      <c r="P83" s="397"/>
      <c r="Q83" s="397"/>
      <c r="R83" s="397"/>
      <c r="T83" s="414"/>
      <c r="U83" s="414"/>
      <c r="V83" s="414"/>
      <c r="W83" s="414"/>
    </row>
    <row r="84" spans="1:23" x14ac:dyDescent="0.25">
      <c r="A84" s="54" t="s">
        <v>125</v>
      </c>
      <c r="B84" s="270" t="s">
        <v>97</v>
      </c>
      <c r="C84" s="376" t="e">
        <f>-VLOOKUP(A84,#REF!,MATCH($A$2,#REF!,0),0)</f>
        <v>#REF!</v>
      </c>
      <c r="D84" s="376" t="e">
        <f>-VLOOKUP($A84,#REF!,MATCH( $A$2,#REF!,0)+1,0)</f>
        <v>#REF!</v>
      </c>
      <c r="E84" s="376" t="e">
        <f>-VLOOKUP($A84,#REF!,MATCH( $A$2,#REF!,0),0)</f>
        <v>#REF!</v>
      </c>
      <c r="F84" s="376" t="e">
        <f>-VLOOKUP($A84,#REF!,MATCH( $A$2,#REF!,0)+1,0)</f>
        <v>#REF!</v>
      </c>
      <c r="G84" s="3"/>
      <c r="H84" s="68"/>
      <c r="I84" s="68"/>
      <c r="J84" s="68"/>
      <c r="K84" s="68"/>
      <c r="L84" s="4"/>
      <c r="M84" s="63"/>
      <c r="N84" s="4"/>
      <c r="O84" s="397"/>
      <c r="P84" s="397"/>
      <c r="Q84" s="397"/>
      <c r="R84" s="397"/>
      <c r="T84" s="414"/>
      <c r="U84" s="414"/>
      <c r="V84" s="414"/>
      <c r="W84" s="414"/>
    </row>
    <row r="85" spans="1:23" x14ac:dyDescent="0.25">
      <c r="A85" s="54" t="s">
        <v>126</v>
      </c>
      <c r="B85" s="278" t="s">
        <v>98</v>
      </c>
      <c r="C85" s="376" t="e">
        <f>-VLOOKUP(A85,#REF!,MATCH($A$2,#REF!,0),0)</f>
        <v>#REF!</v>
      </c>
      <c r="D85" s="376" t="e">
        <f>-VLOOKUP($A85,#REF!,MATCH( $A$2,#REF!,0)+1,0)</f>
        <v>#REF!</v>
      </c>
      <c r="E85" s="376" t="e">
        <f>-VLOOKUP($A85,#REF!,MATCH( $A$2,#REF!,0),0)-Q85</f>
        <v>#REF!</v>
      </c>
      <c r="F85" s="376" t="e">
        <f>-VLOOKUP($A85,#REF!,MATCH( $A$2,#REF!,0)+1,0)-R85</f>
        <v>#REF!</v>
      </c>
      <c r="G85" s="3"/>
      <c r="H85" s="68"/>
      <c r="I85" s="68"/>
      <c r="J85" s="68"/>
      <c r="K85" s="68"/>
      <c r="L85" s="4"/>
      <c r="M85" s="63"/>
      <c r="N85" s="4"/>
      <c r="O85" s="397"/>
      <c r="P85" s="397"/>
      <c r="Q85" s="397"/>
      <c r="R85" s="397"/>
      <c r="T85" s="414"/>
      <c r="U85" s="414"/>
      <c r="V85" s="414"/>
      <c r="W85" s="414"/>
    </row>
    <row r="86" spans="1:23" ht="15.75" thickBot="1" x14ac:dyDescent="0.3">
      <c r="A86" s="54" t="s">
        <v>127</v>
      </c>
      <c r="B86" s="287" t="s">
        <v>99</v>
      </c>
      <c r="C86" s="288" t="e">
        <f t="shared" ref="C86" si="24">SUM(C83:C85)</f>
        <v>#REF!</v>
      </c>
      <c r="D86" s="288" t="e">
        <f t="shared" ref="D86" si="25">SUM(D83:D85)</f>
        <v>#REF!</v>
      </c>
      <c r="E86" s="288" t="e">
        <f t="shared" ref="E86" si="26">SUM(E83:E85)</f>
        <v>#REF!</v>
      </c>
      <c r="F86" s="288" t="e">
        <f t="shared" ref="F86" si="27">SUM(F83:F85)</f>
        <v>#REF!</v>
      </c>
      <c r="G86" s="3"/>
      <c r="H86" s="136" t="e">
        <f>-VLOOKUP($A86,#REF!,MATCH( $A$2,#REF!,0),0)-C86</f>
        <v>#REF!</v>
      </c>
      <c r="I86" s="136" t="e">
        <f>-VLOOKUP($A86,#REF!,MATCH( $A$2,#REF!,0)+1,0)-D86</f>
        <v>#REF!</v>
      </c>
      <c r="J86" s="136" t="e">
        <f>-VLOOKUP($A86,#REF!,MATCH( $A$2,#REF!,0),0)-E86</f>
        <v>#REF!</v>
      </c>
      <c r="K86" s="136" t="e">
        <f>-VLOOKUP($A86,#REF!,MATCH( $A$2,#REF!,0)+1,0)-F86</f>
        <v>#REF!</v>
      </c>
      <c r="L86" s="4"/>
      <c r="M86" s="77"/>
      <c r="N86" s="4"/>
      <c r="O86" s="401"/>
      <c r="P86" s="401"/>
      <c r="Q86" s="401"/>
      <c r="R86" s="401"/>
      <c r="T86" s="420"/>
      <c r="U86" s="420"/>
      <c r="V86" s="420"/>
      <c r="W86" s="420"/>
    </row>
    <row r="87" spans="1:23" x14ac:dyDescent="0.25">
      <c r="B87" s="259" t="s">
        <v>279</v>
      </c>
      <c r="C87" s="3"/>
      <c r="D87" s="3"/>
      <c r="E87" s="3"/>
      <c r="F87" s="3"/>
      <c r="G87" s="3"/>
      <c r="S87" s="217"/>
      <c r="T87" s="217"/>
      <c r="U87" s="217"/>
      <c r="V87" s="217"/>
    </row>
    <row r="88" spans="1:23" x14ac:dyDescent="0.25">
      <c r="B88" s="3"/>
      <c r="C88" s="3"/>
      <c r="D88" s="3"/>
      <c r="E88" s="3"/>
      <c r="F88" s="3"/>
      <c r="G88" s="3"/>
      <c r="S88" s="217"/>
      <c r="T88" s="217"/>
      <c r="U88" s="217"/>
      <c r="V88" s="217"/>
    </row>
    <row r="89" spans="1:23" x14ac:dyDescent="0.25">
      <c r="B89" s="3"/>
      <c r="C89" s="3"/>
      <c r="D89" s="3"/>
      <c r="E89" s="3"/>
      <c r="F89" s="3"/>
      <c r="G89" s="3"/>
      <c r="S89" s="217"/>
      <c r="T89" s="217"/>
      <c r="U89" s="217"/>
      <c r="V89" s="217"/>
    </row>
    <row r="90" spans="1:23" x14ac:dyDescent="0.25">
      <c r="B90" s="3"/>
      <c r="C90" s="3"/>
      <c r="D90" s="3"/>
      <c r="E90" s="3"/>
      <c r="F90" s="3"/>
      <c r="G90" s="3"/>
      <c r="S90" s="217"/>
      <c r="T90" s="217"/>
      <c r="U90" s="217"/>
      <c r="V90" s="217"/>
    </row>
    <row r="91" spans="1:23" x14ac:dyDescent="0.25">
      <c r="B91" s="546" t="s">
        <v>42</v>
      </c>
      <c r="C91" s="546"/>
      <c r="D91" s="546"/>
      <c r="E91" s="546"/>
      <c r="F91" s="546"/>
    </row>
    <row r="92" spans="1:23" x14ac:dyDescent="0.25">
      <c r="B92" s="170" t="s">
        <v>43</v>
      </c>
      <c r="C92" s="51"/>
      <c r="D92" s="51"/>
      <c r="E92" s="51"/>
      <c r="F92" s="51"/>
    </row>
    <row r="96" spans="1:23" x14ac:dyDescent="0.25">
      <c r="B96" s="81" t="s">
        <v>100</v>
      </c>
      <c r="C96" s="23" t="e">
        <f>C74-C86</f>
        <v>#REF!</v>
      </c>
      <c r="D96" s="23" t="e">
        <f t="shared" ref="D96:F96" si="28">D74-D86</f>
        <v>#REF!</v>
      </c>
      <c r="E96" s="23" t="e">
        <f t="shared" si="28"/>
        <v>#REF!</v>
      </c>
      <c r="F96" s="23" t="e">
        <f t="shared" si="28"/>
        <v>#REF!</v>
      </c>
    </row>
    <row r="97" spans="1:25" x14ac:dyDescent="0.25">
      <c r="B97" s="4"/>
      <c r="C97" s="4"/>
      <c r="D97" s="4"/>
      <c r="E97" s="4"/>
      <c r="F97" s="4"/>
    </row>
    <row r="98" spans="1:25" x14ac:dyDescent="0.25">
      <c r="B98" s="151" t="s">
        <v>254</v>
      </c>
      <c r="C98" s="82" t="e">
        <f>C60-C140</f>
        <v>#REF!</v>
      </c>
      <c r="D98" s="82" t="e">
        <f>D60-D140</f>
        <v>#REF!</v>
      </c>
      <c r="E98" s="82" t="e">
        <f>E60-E140</f>
        <v>#REF!</v>
      </c>
      <c r="F98" s="82" t="e">
        <f>F60-F140</f>
        <v>#REF!</v>
      </c>
    </row>
    <row r="101" spans="1:25" x14ac:dyDescent="0.25">
      <c r="B101" s="3"/>
      <c r="C101" s="3"/>
      <c r="D101" s="3"/>
      <c r="E101" s="3"/>
      <c r="F101" s="3"/>
    </row>
    <row r="102" spans="1:25" x14ac:dyDescent="0.25">
      <c r="B102" s="83" t="s">
        <v>249</v>
      </c>
      <c r="C102" s="84"/>
      <c r="D102" s="84"/>
      <c r="E102" s="84"/>
      <c r="F102" s="84"/>
      <c r="G102" s="3"/>
      <c r="H102" s="3"/>
    </row>
    <row r="103" spans="1:25" x14ac:dyDescent="0.25">
      <c r="B103" s="84"/>
      <c r="C103" s="84"/>
      <c r="D103" s="84"/>
      <c r="E103" s="84"/>
      <c r="F103" s="84"/>
      <c r="G103" s="3"/>
      <c r="H103" s="3"/>
      <c r="M103" s="7" t="s">
        <v>104</v>
      </c>
    </row>
    <row r="104" spans="1:25" ht="15" customHeight="1" x14ac:dyDescent="0.25">
      <c r="B104" s="168" t="s">
        <v>105</v>
      </c>
      <c r="C104" s="168"/>
      <c r="D104" s="168"/>
      <c r="E104" s="168"/>
      <c r="F104" s="168"/>
      <c r="G104" s="3"/>
      <c r="H104" s="3"/>
      <c r="M104" s="7" t="s">
        <v>333</v>
      </c>
      <c r="O104" s="9" t="s">
        <v>107</v>
      </c>
    </row>
    <row r="105" spans="1:25" ht="15" customHeight="1" x14ac:dyDescent="0.25">
      <c r="B105" s="169" t="s">
        <v>0</v>
      </c>
      <c r="C105" s="169"/>
      <c r="D105" s="169"/>
      <c r="E105" s="169"/>
      <c r="F105" s="169"/>
      <c r="G105" s="3"/>
      <c r="H105" s="38" t="s">
        <v>106</v>
      </c>
      <c r="I105" s="38"/>
      <c r="J105" s="38"/>
      <c r="K105" s="20"/>
      <c r="L105" s="85"/>
      <c r="M105" s="7"/>
      <c r="N105" s="85"/>
      <c r="O105" s="9" t="s">
        <v>1</v>
      </c>
      <c r="Q105" s="532" t="s">
        <v>312</v>
      </c>
      <c r="R105" s="532"/>
      <c r="S105" s="532"/>
      <c r="T105" s="551"/>
      <c r="V105" s="558" t="s">
        <v>313</v>
      </c>
      <c r="W105" s="559"/>
      <c r="X105" s="559"/>
      <c r="Y105" s="560"/>
    </row>
    <row r="106" spans="1:25" x14ac:dyDescent="0.25">
      <c r="B106" s="189" t="s">
        <v>2</v>
      </c>
      <c r="C106" s="383" t="s">
        <v>323</v>
      </c>
      <c r="D106" s="383" t="s">
        <v>329</v>
      </c>
      <c r="E106" s="383" t="s">
        <v>329</v>
      </c>
      <c r="F106" s="383" t="s">
        <v>332</v>
      </c>
      <c r="G106" s="3"/>
      <c r="H106" s="11" t="s">
        <v>323</v>
      </c>
      <c r="I106" s="11" t="s">
        <v>329</v>
      </c>
      <c r="J106" s="11" t="s">
        <v>329</v>
      </c>
      <c r="K106" s="11" t="s">
        <v>332</v>
      </c>
      <c r="L106" s="85"/>
      <c r="M106" s="86" t="s">
        <v>329</v>
      </c>
      <c r="N106" s="87"/>
      <c r="O106" s="88" t="s">
        <v>334</v>
      </c>
      <c r="Q106" s="395">
        <v>2015</v>
      </c>
      <c r="R106" s="395">
        <v>2016</v>
      </c>
      <c r="S106" s="395">
        <v>2016</v>
      </c>
      <c r="T106" s="398">
        <v>2017</v>
      </c>
      <c r="V106" s="509">
        <v>2015</v>
      </c>
      <c r="W106" s="449">
        <v>2016</v>
      </c>
      <c r="X106" s="449">
        <v>2016</v>
      </c>
      <c r="Y106" s="450">
        <v>2017</v>
      </c>
    </row>
    <row r="107" spans="1:25" ht="15.75" customHeight="1" x14ac:dyDescent="0.25">
      <c r="B107" s="173" t="s">
        <v>2</v>
      </c>
      <c r="C107" s="384" t="s">
        <v>295</v>
      </c>
      <c r="D107" s="384" t="s">
        <v>296</v>
      </c>
      <c r="E107" s="384" t="s">
        <v>297</v>
      </c>
      <c r="F107" s="384" t="s">
        <v>296</v>
      </c>
      <c r="G107" s="3"/>
      <c r="H107" s="13" t="s">
        <v>6</v>
      </c>
      <c r="I107" s="13" t="s">
        <v>7</v>
      </c>
      <c r="J107" s="13" t="s">
        <v>8</v>
      </c>
      <c r="K107" s="13" t="s">
        <v>7</v>
      </c>
      <c r="L107" s="85"/>
      <c r="M107" s="89" t="s">
        <v>7</v>
      </c>
      <c r="N107" s="87"/>
      <c r="O107" s="90" t="s">
        <v>7</v>
      </c>
      <c r="Q107" s="402" t="s">
        <v>295</v>
      </c>
      <c r="R107" s="404" t="s">
        <v>296</v>
      </c>
      <c r="S107" s="402" t="s">
        <v>297</v>
      </c>
      <c r="T107" s="403" t="s">
        <v>296</v>
      </c>
      <c r="V107" s="510" t="s">
        <v>295</v>
      </c>
      <c r="W107" s="452" t="s">
        <v>296</v>
      </c>
      <c r="X107" s="451" t="s">
        <v>297</v>
      </c>
      <c r="Y107" s="453" t="s">
        <v>296</v>
      </c>
    </row>
    <row r="108" spans="1:25" ht="15" customHeight="1" x14ac:dyDescent="0.25">
      <c r="B108" s="269" t="s">
        <v>128</v>
      </c>
      <c r="C108" s="256" t="s">
        <v>2</v>
      </c>
      <c r="D108" s="256" t="s">
        <v>2</v>
      </c>
      <c r="E108" s="256" t="s">
        <v>2</v>
      </c>
      <c r="F108" s="256" t="s">
        <v>2</v>
      </c>
      <c r="G108" s="3"/>
      <c r="H108" s="20"/>
      <c r="I108" s="20"/>
      <c r="J108" s="20"/>
      <c r="K108" s="20"/>
      <c r="L108" s="85"/>
      <c r="M108" s="91"/>
      <c r="N108" s="85"/>
      <c r="O108" s="92"/>
      <c r="Q108" s="526" t="s">
        <v>299</v>
      </c>
      <c r="R108" s="527"/>
      <c r="S108" s="527"/>
      <c r="T108" s="528"/>
      <c r="V108" s="561" t="s">
        <v>299</v>
      </c>
      <c r="W108" s="562"/>
      <c r="X108" s="562"/>
      <c r="Y108" s="563"/>
    </row>
    <row r="109" spans="1:25" x14ac:dyDescent="0.25">
      <c r="B109" s="269" t="s">
        <v>129</v>
      </c>
      <c r="C109" s="285" t="s">
        <v>2</v>
      </c>
      <c r="D109" s="285" t="s">
        <v>2</v>
      </c>
      <c r="E109" s="285" t="s">
        <v>2</v>
      </c>
      <c r="F109" s="285" t="s">
        <v>2</v>
      </c>
      <c r="G109" s="3"/>
      <c r="H109" s="20"/>
      <c r="I109" s="20"/>
      <c r="J109" s="20"/>
      <c r="K109" s="20"/>
      <c r="L109" s="85"/>
      <c r="M109" s="93"/>
      <c r="N109" s="85"/>
      <c r="O109" s="92"/>
      <c r="Q109" s="529"/>
      <c r="R109" s="530"/>
      <c r="S109" s="530"/>
      <c r="T109" s="531"/>
      <c r="V109" s="564"/>
      <c r="W109" s="565"/>
      <c r="X109" s="565"/>
      <c r="Y109" s="566"/>
    </row>
    <row r="110" spans="1:25" x14ac:dyDescent="0.25">
      <c r="A110" s="54" t="s">
        <v>160</v>
      </c>
      <c r="B110" s="270" t="s">
        <v>315</v>
      </c>
      <c r="C110" s="258" t="e">
        <f>-VLOOKUP($A110,#REF!,MATCH($A$2,#REF!,0),0)</f>
        <v>#REF!</v>
      </c>
      <c r="D110" s="258" t="e">
        <f>-VLOOKUP($A110,#REF!,MATCH($A$2,#REF!,0)+1,0)</f>
        <v>#REF!</v>
      </c>
      <c r="E110" s="258">
        <f>-VLOOKUP($A110,'S_CONT_CF (MYFR)-dont use'!$1:$1048576,MATCH($A$2,'S_CONT_CF (MYFR)-dont use'!$7:$7,0),0)+X110</f>
        <v>1135.27613836</v>
      </c>
      <c r="F110" s="258" t="e">
        <f>-VLOOKUP($A110,#REF!,MATCH($A$2,#REF!,0)+1,0)</f>
        <v>#REF!</v>
      </c>
      <c r="G110" s="3"/>
      <c r="H110" s="78"/>
      <c r="I110" s="78"/>
      <c r="J110" s="78"/>
      <c r="K110" s="78"/>
      <c r="L110" s="85"/>
      <c r="M110" s="218"/>
      <c r="N110" s="235"/>
      <c r="O110" s="229" t="e">
        <f>D110-M110</f>
        <v>#REF!</v>
      </c>
      <c r="Q110" s="397"/>
      <c r="R110" s="397"/>
      <c r="S110" s="397"/>
      <c r="T110" s="397"/>
      <c r="V110" s="454"/>
      <c r="W110" s="454"/>
      <c r="X110" s="455"/>
      <c r="Y110" s="454"/>
    </row>
    <row r="111" spans="1:25" x14ac:dyDescent="0.25">
      <c r="A111" s="54" t="s">
        <v>212</v>
      </c>
      <c r="B111" s="270" t="s">
        <v>131</v>
      </c>
      <c r="C111" s="258" t="e">
        <f>-VLOOKUP($A111,#REF!,MATCH($A$2,#REF!,0),0)</f>
        <v>#REF!</v>
      </c>
      <c r="D111" s="258" t="e">
        <f>-VLOOKUP($A111,#REF!,MATCH($A$2,#REF!,0)+1,0)</f>
        <v>#REF!</v>
      </c>
      <c r="E111" s="258">
        <f>-VLOOKUP($A111,'S_CONT_CF (MYFR)-dont use'!$1:$1048576,MATCH($A$2,'S_CONT_CF (MYFR)-dont use'!$7:$7,0),0)+X111</f>
        <v>433.44786267000001</v>
      </c>
      <c r="F111" s="258" t="e">
        <f>-VLOOKUP($A111,#REF!,MATCH($A$2,#REF!,0)+1,0)</f>
        <v>#REF!</v>
      </c>
      <c r="G111" s="3"/>
      <c r="H111" s="78"/>
      <c r="I111" s="78"/>
      <c r="J111" s="78"/>
      <c r="K111" s="78"/>
      <c r="L111" s="85"/>
      <c r="M111" s="218"/>
      <c r="N111" s="235"/>
      <c r="O111" s="229" t="e">
        <f t="shared" ref="O111:O138" si="29">D111-M111</f>
        <v>#REF!</v>
      </c>
      <c r="Q111" s="397"/>
      <c r="R111" s="397"/>
      <c r="S111" s="397"/>
      <c r="T111" s="397"/>
      <c r="V111" s="454"/>
      <c r="W111" s="454"/>
      <c r="X111" s="455"/>
      <c r="Y111" s="454"/>
    </row>
    <row r="112" spans="1:25" x14ac:dyDescent="0.25">
      <c r="A112" s="54" t="s">
        <v>164</v>
      </c>
      <c r="B112" s="270" t="s">
        <v>133</v>
      </c>
      <c r="C112" s="258" t="e">
        <f>-VLOOKUP($A112,#REF!,MATCH($A$2,#REF!,0),0)</f>
        <v>#REF!</v>
      </c>
      <c r="D112" s="328" t="e">
        <f>-VLOOKUP($A112,#REF!,MATCH($A$2,#REF!,0)+1,0)</f>
        <v>#REF!</v>
      </c>
      <c r="E112" s="258">
        <f>-VLOOKUP($A112,'S_CONT_CF (MYFR)-dont use'!$1:$1048576,MATCH($A$2,'S_CONT_CF (MYFR)-dont use'!$7:$7,0),0)+X112</f>
        <v>4.0395218599999998</v>
      </c>
      <c r="F112" s="376" t="e">
        <f>-VLOOKUP($A112,#REF!,MATCH($A$2,#REF!,0)+1,0)</f>
        <v>#REF!</v>
      </c>
      <c r="G112" s="3"/>
      <c r="H112" s="78"/>
      <c r="I112" s="78"/>
      <c r="J112" s="78"/>
      <c r="K112" s="78"/>
      <c r="L112" s="85"/>
      <c r="M112" s="218"/>
      <c r="N112" s="235"/>
      <c r="O112" s="229" t="e">
        <f t="shared" si="29"/>
        <v>#REF!</v>
      </c>
      <c r="Q112" s="397"/>
      <c r="R112" s="397"/>
      <c r="S112" s="397"/>
      <c r="T112" s="397"/>
      <c r="V112" s="454"/>
      <c r="W112" s="454"/>
      <c r="X112" s="454"/>
      <c r="Y112" s="454"/>
    </row>
    <row r="113" spans="1:25" ht="15" customHeight="1" outlineLevel="1" x14ac:dyDescent="0.25">
      <c r="A113" s="54" t="s">
        <v>163</v>
      </c>
      <c r="B113" s="270" t="s">
        <v>132</v>
      </c>
      <c r="C113" s="258" t="e">
        <f>-VLOOKUP($A113,#REF!,MATCH($A$2,#REF!,0),0)</f>
        <v>#REF!</v>
      </c>
      <c r="D113" s="258" t="e">
        <f>-VLOOKUP($A113,#REF!,MATCH($A$2,#REF!,0)+1,0)</f>
        <v>#REF!</v>
      </c>
      <c r="E113" s="258">
        <f>-VLOOKUP($A113,'S_CONT_CF (MYFR)-dont use'!$1:$1048576,MATCH($A$2,'S_CONT_CF (MYFR)-dont use'!$7:$7,0),0)+X113</f>
        <v>-3.4346784299999999</v>
      </c>
      <c r="F113" s="258" t="e">
        <f>-VLOOKUP($A113,#REF!,MATCH($A$2,#REF!,0)+1,0)</f>
        <v>#REF!</v>
      </c>
      <c r="G113" s="3"/>
      <c r="H113" s="78"/>
      <c r="I113" s="78"/>
      <c r="J113" s="78"/>
      <c r="K113" s="78"/>
      <c r="L113" s="85"/>
      <c r="M113" s="218"/>
      <c r="N113" s="235"/>
      <c r="O113" s="229" t="e">
        <f t="shared" si="29"/>
        <v>#REF!</v>
      </c>
      <c r="Q113" s="397"/>
      <c r="R113" s="397"/>
      <c r="S113" s="397"/>
      <c r="T113" s="397"/>
      <c r="V113" s="454"/>
      <c r="W113" s="454"/>
      <c r="X113" s="455"/>
      <c r="Y113" s="454"/>
    </row>
    <row r="114" spans="1:25" ht="15" customHeight="1" outlineLevel="1" x14ac:dyDescent="0.25">
      <c r="A114" s="54" t="s">
        <v>165</v>
      </c>
      <c r="B114" s="270" t="s">
        <v>134</v>
      </c>
      <c r="C114" s="258" t="e">
        <f>-VLOOKUP($A114,#REF!,MATCH($A$2,#REF!,0),0)</f>
        <v>#REF!</v>
      </c>
      <c r="D114" s="258" t="e">
        <f>-VLOOKUP($A114,#REF!,MATCH($A$2,#REF!,0)+1,0)</f>
        <v>#REF!</v>
      </c>
      <c r="E114" s="258">
        <f>-VLOOKUP($A114,'S_CONT_CF (MYFR)-dont use'!$1:$1048576,MATCH($A$2,'S_CONT_CF (MYFR)-dont use'!$7:$7,0),0)</f>
        <v>0</v>
      </c>
      <c r="F114" s="258" t="e">
        <f>-VLOOKUP($A114,#REF!,MATCH($A$2,#REF!,0)+1,0)</f>
        <v>#REF!</v>
      </c>
      <c r="G114" s="3"/>
      <c r="H114" s="78"/>
      <c r="I114" s="78"/>
      <c r="J114" s="78"/>
      <c r="K114" s="78"/>
      <c r="L114" s="85"/>
      <c r="M114" s="218"/>
      <c r="N114" s="235"/>
      <c r="O114" s="229" t="e">
        <f t="shared" si="29"/>
        <v>#REF!</v>
      </c>
      <c r="Q114" s="397"/>
      <c r="R114" s="397"/>
      <c r="S114" s="397"/>
      <c r="T114" s="397"/>
      <c r="V114" s="454"/>
      <c r="W114" s="454"/>
      <c r="X114" s="454"/>
      <c r="Y114" s="454"/>
    </row>
    <row r="115" spans="1:25" x14ac:dyDescent="0.25">
      <c r="A115" s="54" t="s">
        <v>166</v>
      </c>
      <c r="B115" s="280" t="s">
        <v>135</v>
      </c>
      <c r="C115" s="258" t="e">
        <f>-VLOOKUP($A115,#REF!,MATCH($A$2,#REF!,0),0)+C113</f>
        <v>#REF!</v>
      </c>
      <c r="D115" s="258" t="e">
        <f>-VLOOKUP($A115,#REF!,MATCH($A$2,#REF!,0)+1,0)+D113</f>
        <v>#REF!</v>
      </c>
      <c r="E115" s="258">
        <f>-VLOOKUP($A115,'S_CONT_CF (MYFR)-dont use'!$1:$1048576,MATCH($A$2,'S_CONT_CF (MYFR)-dont use'!$7:$7,0),0)+E113+X115</f>
        <v>31.719464640000005</v>
      </c>
      <c r="F115" s="258" t="e">
        <f>-VLOOKUP($A115,#REF!,MATCH($A$2,#REF!,0)+1,0)</f>
        <v>#REF!</v>
      </c>
      <c r="G115" s="3"/>
      <c r="H115" s="94"/>
      <c r="I115" s="94"/>
      <c r="J115" s="94"/>
      <c r="K115" s="94"/>
      <c r="L115" s="85"/>
      <c r="M115" s="227"/>
      <c r="N115" s="235"/>
      <c r="O115" s="229" t="e">
        <f t="shared" si="29"/>
        <v>#REF!</v>
      </c>
      <c r="Q115" s="397"/>
      <c r="R115" s="397"/>
      <c r="S115" s="397"/>
      <c r="T115" s="397"/>
      <c r="V115" s="454"/>
      <c r="W115" s="454"/>
      <c r="X115" s="455"/>
      <c r="Y115" s="454"/>
    </row>
    <row r="116" spans="1:25" x14ac:dyDescent="0.25">
      <c r="A116" s="54" t="s">
        <v>167</v>
      </c>
      <c r="B116" s="269" t="s">
        <v>136</v>
      </c>
      <c r="C116" s="272" t="e">
        <f>SUM(C110:C115)-C113</f>
        <v>#REF!</v>
      </c>
      <c r="D116" s="272" t="e">
        <f t="shared" ref="D116:F116" si="30">SUM(D110:D115)-D113</f>
        <v>#REF!</v>
      </c>
      <c r="E116" s="272">
        <f t="shared" si="30"/>
        <v>1604.4829875299999</v>
      </c>
      <c r="F116" s="272" t="e">
        <f t="shared" si="30"/>
        <v>#REF!</v>
      </c>
      <c r="G116" s="3"/>
      <c r="H116" s="24" t="e">
        <f>-VLOOKUP($A116,#REF!,MATCH($A$2,#REF!,0),0)-C116</f>
        <v>#REF!</v>
      </c>
      <c r="I116" s="24" t="e">
        <f>-VLOOKUP($A116,#REF!,MATCH($A$2,#REF!,0)+1,0)-D116</f>
        <v>#REF!</v>
      </c>
      <c r="J116" s="24">
        <f>-VLOOKUP($A116,'S_CONT_CF (MYFR)-dont use'!$1:$1048576,MATCH($A$2,'S_CONT_CF (MYFR)-dont use'!$7:$7,0),0)-E116</f>
        <v>0</v>
      </c>
      <c r="K116" s="24" t="e">
        <f>-VLOOKUP($A116,#REF!,MATCH($A$2,#REF!,0)+1,0)-F116</f>
        <v>#REF!</v>
      </c>
      <c r="L116" s="85"/>
      <c r="M116" s="218"/>
      <c r="N116" s="235"/>
      <c r="O116" s="229" t="e">
        <f t="shared" si="29"/>
        <v>#REF!</v>
      </c>
      <c r="Q116" s="397"/>
      <c r="R116" s="397"/>
      <c r="S116" s="397"/>
      <c r="T116" s="397"/>
      <c r="V116" s="454"/>
      <c r="W116" s="454"/>
      <c r="X116" s="454"/>
      <c r="Y116" s="454"/>
    </row>
    <row r="117" spans="1:25" x14ac:dyDescent="0.25">
      <c r="B117" s="269" t="s">
        <v>137</v>
      </c>
      <c r="C117" s="258" t="s">
        <v>2</v>
      </c>
      <c r="D117" s="258" t="s">
        <v>2</v>
      </c>
      <c r="E117" s="258" t="s">
        <v>2</v>
      </c>
      <c r="F117" s="258" t="s">
        <v>2</v>
      </c>
      <c r="G117" s="3"/>
      <c r="H117" s="78"/>
      <c r="I117" s="78"/>
      <c r="J117" s="78"/>
      <c r="K117" s="78"/>
      <c r="L117" s="85"/>
      <c r="M117" s="218"/>
      <c r="N117" s="235"/>
      <c r="O117" s="229"/>
      <c r="Q117" s="397"/>
      <c r="R117" s="397"/>
      <c r="S117" s="397"/>
      <c r="T117" s="397"/>
      <c r="V117" s="454"/>
      <c r="W117" s="454"/>
      <c r="X117" s="454"/>
      <c r="Y117" s="454"/>
    </row>
    <row r="118" spans="1:25" x14ac:dyDescent="0.25">
      <c r="A118" s="54" t="s">
        <v>168</v>
      </c>
      <c r="B118" s="270" t="s">
        <v>138</v>
      </c>
      <c r="C118" s="258" t="e">
        <f>-VLOOKUP($A118,#REF!,MATCH($A$2,#REF!,0),0)</f>
        <v>#REF!</v>
      </c>
      <c r="D118" s="258" t="e">
        <f>-VLOOKUP($A118,#REF!,MATCH($A$2,#REF!,0)+1,0)</f>
        <v>#REF!</v>
      </c>
      <c r="E118" s="258">
        <f>-VLOOKUP($A118,'S_CONT_CF (MYFR)-dont use'!$1:$1048576,MATCH($A$2,'S_CONT_CF (MYFR)-dont use'!$7:$7,0),0)+X118</f>
        <v>-1234.8850866499999</v>
      </c>
      <c r="F118" s="258" t="e">
        <f>-VLOOKUP($A118,#REF!,MATCH($A$2,#REF!,0)+1,0)</f>
        <v>#REF!</v>
      </c>
      <c r="G118" s="3"/>
      <c r="H118" s="78"/>
      <c r="I118" s="78"/>
      <c r="J118" s="78"/>
      <c r="K118" s="78"/>
      <c r="L118" s="85"/>
      <c r="M118" s="222"/>
      <c r="N118" s="235"/>
      <c r="O118" s="229" t="e">
        <f t="shared" si="29"/>
        <v>#REF!</v>
      </c>
      <c r="Q118" s="397"/>
      <c r="R118" s="397"/>
      <c r="S118" s="397"/>
      <c r="T118" s="397"/>
      <c r="V118" s="454"/>
      <c r="W118" s="454"/>
      <c r="X118" s="455"/>
      <c r="Y118" s="454"/>
    </row>
    <row r="119" spans="1:25" x14ac:dyDescent="0.25">
      <c r="A119" s="54" t="s">
        <v>169</v>
      </c>
      <c r="B119" s="270" t="s">
        <v>139</v>
      </c>
      <c r="C119" s="258" t="e">
        <f>-VLOOKUP($A119,#REF!,MATCH($A$2,#REF!,0),0)+C121</f>
        <v>#REF!</v>
      </c>
      <c r="D119" s="258" t="e">
        <f>-VLOOKUP($A119,#REF!,MATCH($A$2,#REF!,0)+1,0)+D121</f>
        <v>#REF!</v>
      </c>
      <c r="E119" s="258">
        <f>-VLOOKUP($A119,'S_CONT_CF (MYFR)-dont use'!$1:$1048576,MATCH($A$2,'S_CONT_CF (MYFR)-dont use'!$7:$7,0),0)+E121+X119</f>
        <v>-1629.51581403</v>
      </c>
      <c r="F119" s="258" t="e">
        <f>-VLOOKUP($A119,#REF!,MATCH($A$2,#REF!,0)+1,0)</f>
        <v>#REF!</v>
      </c>
      <c r="G119" s="3"/>
      <c r="H119" s="78"/>
      <c r="I119" s="78"/>
      <c r="J119" s="78"/>
      <c r="K119" s="78"/>
      <c r="L119" s="85"/>
      <c r="M119" s="222"/>
      <c r="N119" s="235"/>
      <c r="O119" s="229" t="e">
        <f t="shared" si="29"/>
        <v>#REF!</v>
      </c>
      <c r="Q119" s="397"/>
      <c r="R119" s="397"/>
      <c r="S119" s="397"/>
      <c r="T119" s="397"/>
      <c r="V119" s="454"/>
      <c r="W119" s="454"/>
      <c r="X119" s="455"/>
      <c r="Y119" s="454"/>
    </row>
    <row r="120" spans="1:25" x14ac:dyDescent="0.25">
      <c r="A120" s="54" t="s">
        <v>171</v>
      </c>
      <c r="B120" s="270" t="s">
        <v>24</v>
      </c>
      <c r="C120" s="258" t="e">
        <f>-VLOOKUP($A120,#REF!,MATCH($A$2,#REF!,0),0)</f>
        <v>#REF!</v>
      </c>
      <c r="D120" s="258" t="e">
        <f>-VLOOKUP($A120,#REF!,MATCH($A$2,#REF!,0)+1,0)</f>
        <v>#REF!</v>
      </c>
      <c r="E120" s="258">
        <f>-VLOOKUP($A120,'S_CONT_CF (MYFR)-dont use'!$1:$1048576,MATCH($A$2,'S_CONT_CF (MYFR)-dont use'!$7:$7,0),0)</f>
        <v>-40.089240490000002</v>
      </c>
      <c r="F120" s="258" t="e">
        <f>-VLOOKUP($A120,#REF!,MATCH($A$2,#REF!,0)+1,0)</f>
        <v>#REF!</v>
      </c>
      <c r="G120" s="3"/>
      <c r="H120" s="78"/>
      <c r="I120" s="78"/>
      <c r="J120" s="78"/>
      <c r="K120" s="78"/>
      <c r="L120" s="85"/>
      <c r="M120" s="218"/>
      <c r="N120" s="235"/>
      <c r="O120" s="229" t="e">
        <f>D120-M120</f>
        <v>#REF!</v>
      </c>
      <c r="Q120" s="397"/>
      <c r="R120" s="397"/>
      <c r="S120" s="397"/>
      <c r="T120" s="397"/>
      <c r="V120" s="454"/>
      <c r="W120" s="454"/>
      <c r="X120" s="454"/>
      <c r="Y120" s="454"/>
    </row>
    <row r="121" spans="1:25" ht="15" customHeight="1" outlineLevel="1" x14ac:dyDescent="0.25">
      <c r="A121" s="54" t="s">
        <v>170</v>
      </c>
      <c r="B121" s="270" t="s">
        <v>140</v>
      </c>
      <c r="C121" s="258" t="e">
        <f>-VLOOKUP($A121,#REF!,MATCH($A$2,#REF!,0),0)</f>
        <v>#REF!</v>
      </c>
      <c r="D121" s="293" t="e">
        <f>-VLOOKUP($A121,#REF!,MATCH($A$2,#REF!,0)+1,0)</f>
        <v>#REF!</v>
      </c>
      <c r="E121" s="258">
        <f>-VLOOKUP($A121,'S_CONT_CF (MYFR)-dont use'!$1:$1048576,MATCH($A$2,'S_CONT_CF (MYFR)-dont use'!$7:$7,0),0)+X121</f>
        <v>-0.96405355999999998</v>
      </c>
      <c r="F121" s="293" t="e">
        <f>-VLOOKUP($A121,#REF!,MATCH($A$2,#REF!,0)+1,0)</f>
        <v>#REF!</v>
      </c>
      <c r="G121" s="3"/>
      <c r="H121" s="96"/>
      <c r="I121" s="96"/>
      <c r="J121" s="96"/>
      <c r="K121" s="96"/>
      <c r="L121" s="85"/>
      <c r="M121" s="222"/>
      <c r="N121" s="235"/>
      <c r="O121" s="229" t="e">
        <f t="shared" si="29"/>
        <v>#REF!</v>
      </c>
      <c r="Q121" s="397"/>
      <c r="R121" s="397"/>
      <c r="S121" s="397"/>
      <c r="T121" s="397"/>
      <c r="V121" s="454"/>
      <c r="W121" s="454"/>
      <c r="X121" s="455"/>
      <c r="Y121" s="454"/>
    </row>
    <row r="122" spans="1:25" x14ac:dyDescent="0.25">
      <c r="A122" s="54" t="s">
        <v>172</v>
      </c>
      <c r="B122" s="270" t="s">
        <v>141</v>
      </c>
      <c r="C122" s="258" t="e">
        <f>-VLOOKUP($A122,#REF!,MATCH($A$2,#REF!,0),0)</f>
        <v>#REF!</v>
      </c>
      <c r="D122" s="258" t="e">
        <f>-VLOOKUP($A122,#REF!,MATCH($A$2,#REF!,0)+1,0)</f>
        <v>#REF!</v>
      </c>
      <c r="E122" s="258">
        <f>-VLOOKUP($A122,'S_CONT_CF (MYFR)-dont use'!$1:$1048576,MATCH($A$2,'S_CONT_CF (MYFR)-dont use'!$7:$7,0),0)+X122</f>
        <v>-65.725441360000005</v>
      </c>
      <c r="F122" s="258" t="e">
        <f>-VLOOKUP($A122,#REF!,MATCH($A$2,#REF!,0)+1,0)</f>
        <v>#REF!</v>
      </c>
      <c r="G122" s="3"/>
      <c r="H122" s="78"/>
      <c r="I122" s="78"/>
      <c r="J122" s="78"/>
      <c r="K122" s="78"/>
      <c r="L122" s="85"/>
      <c r="M122" s="218"/>
      <c r="N122" s="235"/>
      <c r="O122" s="229" t="e">
        <f t="shared" si="29"/>
        <v>#REF!</v>
      </c>
      <c r="Q122" s="397"/>
      <c r="R122" s="397"/>
      <c r="S122" s="397"/>
      <c r="T122" s="397"/>
      <c r="V122" s="454"/>
      <c r="W122" s="454"/>
      <c r="X122" s="455"/>
      <c r="Y122" s="454"/>
    </row>
    <row r="123" spans="1:25" x14ac:dyDescent="0.25">
      <c r="A123" s="54" t="s">
        <v>173</v>
      </c>
      <c r="B123" s="274" t="s">
        <v>142</v>
      </c>
      <c r="C123" s="275" t="e">
        <f>SUM(C118:C122)-C121</f>
        <v>#REF!</v>
      </c>
      <c r="D123" s="275" t="e">
        <f t="shared" ref="D123:F123" si="31">SUM(D118:D122)-D121</f>
        <v>#REF!</v>
      </c>
      <c r="E123" s="275">
        <f t="shared" si="31"/>
        <v>-2970.2155825299997</v>
      </c>
      <c r="F123" s="275" t="e">
        <f t="shared" si="31"/>
        <v>#REF!</v>
      </c>
      <c r="G123" s="3"/>
      <c r="H123" s="135" t="e">
        <f>-VLOOKUP($A123,#REF!,MATCH($A$2,#REF!,0),0)-C123</f>
        <v>#REF!</v>
      </c>
      <c r="I123" s="135" t="e">
        <f>-VLOOKUP($A123,#REF!,MATCH($A$2,#REF!,0)+1,0)-D123</f>
        <v>#REF!</v>
      </c>
      <c r="J123" s="135">
        <f>-VLOOKUP($A123,'S_CONT_CF (MYFR)-dont use'!$1:$1048576,MATCH($A$2,'S_CONT_CF (MYFR)-dont use'!$7:$7,0),0)-E123</f>
        <v>0</v>
      </c>
      <c r="K123" s="135" t="e">
        <f>-VLOOKUP($A123,#REF!,MATCH($A$2,#REF!,0)+1,0)-F123</f>
        <v>#REF!</v>
      </c>
      <c r="L123" s="85"/>
      <c r="M123" s="248"/>
      <c r="N123" s="235"/>
      <c r="O123" s="229" t="e">
        <f t="shared" si="29"/>
        <v>#REF!</v>
      </c>
      <c r="Q123" s="397"/>
      <c r="R123" s="397"/>
      <c r="S123" s="397"/>
      <c r="T123" s="397"/>
      <c r="V123" s="454"/>
      <c r="W123" s="454"/>
      <c r="X123" s="454"/>
      <c r="Y123" s="454"/>
    </row>
    <row r="124" spans="1:25" x14ac:dyDescent="0.25">
      <c r="A124" s="54" t="s">
        <v>174</v>
      </c>
      <c r="B124" s="269" t="s">
        <v>143</v>
      </c>
      <c r="C124" s="257" t="e">
        <f t="shared" ref="C124" si="32">SUM(C116,C123)</f>
        <v>#REF!</v>
      </c>
      <c r="D124" s="257" t="e">
        <f t="shared" ref="D124" si="33">SUM(D116,D123)</f>
        <v>#REF!</v>
      </c>
      <c r="E124" s="257">
        <f t="shared" ref="E124" si="34">SUM(E116,E123)</f>
        <v>-1365.7325949999997</v>
      </c>
      <c r="F124" s="257" t="e">
        <f t="shared" ref="F124" si="35">SUM(F116,F123)</f>
        <v>#REF!</v>
      </c>
      <c r="G124" s="3"/>
      <c r="H124" s="96" t="e">
        <f>-VLOOKUP($A124,#REF!,MATCH($A$2,#REF!,0),0)-C124</f>
        <v>#REF!</v>
      </c>
      <c r="I124" s="96" t="e">
        <f>-VLOOKUP($A124,#REF!,MATCH($A$2,#REF!,0)+1,0)-D124</f>
        <v>#REF!</v>
      </c>
      <c r="J124" s="96">
        <f>-VLOOKUP($A124,'S_CONT_CF (MYFR)-dont use'!$1:$1048576,MATCH($A$2,'S_CONT_CF (MYFR)-dont use'!$7:$7,0),0)-E124</f>
        <v>0</v>
      </c>
      <c r="K124" s="96" t="e">
        <f>-VLOOKUP($A124,#REF!,MATCH($A$2,#REF!,0)+1,0)-F124</f>
        <v>#REF!</v>
      </c>
      <c r="L124" s="85"/>
      <c r="M124" s="222"/>
      <c r="N124" s="235"/>
      <c r="O124" s="229" t="e">
        <f t="shared" si="29"/>
        <v>#REF!</v>
      </c>
      <c r="Q124" s="397"/>
      <c r="R124" s="397"/>
      <c r="S124" s="397"/>
      <c r="T124" s="397"/>
      <c r="V124" s="454"/>
      <c r="W124" s="454"/>
      <c r="X124" s="454"/>
      <c r="Y124" s="454"/>
    </row>
    <row r="125" spans="1:25" x14ac:dyDescent="0.25">
      <c r="B125" s="269" t="s">
        <v>144</v>
      </c>
      <c r="C125" s="258" t="s">
        <v>2</v>
      </c>
      <c r="D125" s="258" t="s">
        <v>2</v>
      </c>
      <c r="E125" s="258" t="s">
        <v>2</v>
      </c>
      <c r="F125" s="258" t="s">
        <v>2</v>
      </c>
      <c r="G125" s="3"/>
      <c r="H125" s="78"/>
      <c r="I125" s="78"/>
      <c r="J125" s="78"/>
      <c r="K125" s="78"/>
      <c r="L125" s="85"/>
      <c r="M125" s="239"/>
      <c r="N125" s="235"/>
      <c r="O125" s="229"/>
      <c r="Q125" s="397"/>
      <c r="R125" s="397"/>
      <c r="S125" s="397"/>
      <c r="T125" s="397"/>
      <c r="V125" s="454"/>
      <c r="W125" s="454"/>
      <c r="X125" s="454"/>
      <c r="Y125" s="454"/>
    </row>
    <row r="126" spans="1:25" x14ac:dyDescent="0.25">
      <c r="A126" s="54" t="s">
        <v>175</v>
      </c>
      <c r="B126" s="270" t="s">
        <v>316</v>
      </c>
      <c r="C126" s="258" t="e">
        <f>-VLOOKUP($A126,#REF!,MATCH($A$2,#REF!,0),0)</f>
        <v>#REF!</v>
      </c>
      <c r="D126" s="258" t="e">
        <f>-VLOOKUP($A126,#REF!,MATCH($A$2,#REF!,0)+1,0)</f>
        <v>#REF!</v>
      </c>
      <c r="E126" s="374">
        <f>-VLOOKUP($A126,'S_CONT_CF (MYFR)-dont use'!$1:$1048576,MATCH($A$2,'S_CONT_CF (MYFR)-dont use'!$7:$7,0),0)</f>
        <v>-6</v>
      </c>
      <c r="F126" s="258" t="e">
        <f>-VLOOKUP($A126,#REF!,MATCH($A$2,#REF!,0)+1,0)</f>
        <v>#REF!</v>
      </c>
      <c r="G126" s="3"/>
      <c r="H126" s="78"/>
      <c r="I126" s="78"/>
      <c r="J126" s="78"/>
      <c r="K126" s="78"/>
      <c r="L126" s="85"/>
      <c r="M126" s="218"/>
      <c r="N126" s="235"/>
      <c r="O126" s="229" t="e">
        <f t="shared" si="29"/>
        <v>#REF!</v>
      </c>
      <c r="Q126" s="397"/>
      <c r="R126" s="397"/>
      <c r="S126" s="397"/>
      <c r="T126" s="397"/>
      <c r="V126" s="454"/>
      <c r="W126" s="454"/>
      <c r="Y126" s="454"/>
    </row>
    <row r="127" spans="1:25" x14ac:dyDescent="0.25">
      <c r="A127" s="54" t="s">
        <v>176</v>
      </c>
      <c r="B127" s="270" t="s">
        <v>146</v>
      </c>
      <c r="C127" s="258" t="e">
        <f>-VLOOKUP($A127,#REF!,MATCH($A$2,#REF!,0),0)</f>
        <v>#REF!</v>
      </c>
      <c r="D127" s="258" t="e">
        <f>-VLOOKUP($A127,#REF!,MATCH($A$2,#REF!,0)+1,0)</f>
        <v>#REF!</v>
      </c>
      <c r="E127" s="258">
        <f>-VLOOKUP($A127,'S_CONT_CF (MYFR)-dont use'!$1:$1048576,MATCH($A$2,'S_CONT_CF (MYFR)-dont use'!$7:$7,0),0)+X127</f>
        <v>-893.44417636000003</v>
      </c>
      <c r="F127" s="258" t="e">
        <f>-VLOOKUP($A127,#REF!,MATCH($A$2,#REF!,0)+1,0)</f>
        <v>#REF!</v>
      </c>
      <c r="G127" s="3"/>
      <c r="H127" s="78"/>
      <c r="I127" s="78"/>
      <c r="J127" s="78"/>
      <c r="K127" s="78"/>
      <c r="L127" s="85"/>
      <c r="M127" s="218"/>
      <c r="N127" s="240"/>
      <c r="O127" s="229" t="e">
        <f t="shared" si="29"/>
        <v>#REF!</v>
      </c>
      <c r="Q127" s="397"/>
      <c r="R127" s="397"/>
      <c r="S127" s="397"/>
      <c r="T127" s="397"/>
      <c r="V127" s="454"/>
      <c r="W127" s="454"/>
      <c r="X127" s="455"/>
      <c r="Y127" s="454"/>
    </row>
    <row r="128" spans="1:25" x14ac:dyDescent="0.25">
      <c r="A128" s="54" t="s">
        <v>177</v>
      </c>
      <c r="B128" s="278" t="s">
        <v>147</v>
      </c>
      <c r="C128" s="258" t="e">
        <f>-VLOOKUP($A128,#REF!,MATCH($A$2,#REF!,0),0)</f>
        <v>#REF!</v>
      </c>
      <c r="D128" s="258" t="e">
        <f>-VLOOKUP($A128,#REF!,MATCH($A$2,#REF!,0)+1,0)</f>
        <v>#REF!</v>
      </c>
      <c r="E128" s="258">
        <f>-VLOOKUP($A128,'S_CONT_CF (MYFR)-dont use'!$1:$1048576,MATCH($A$2,'S_CONT_CF (MYFR)-dont use'!$7:$7,0),0)</f>
        <v>3.3631065000000002</v>
      </c>
      <c r="F128" s="258" t="e">
        <f>-VLOOKUP($A128,#REF!,MATCH($A$2,#REF!,0)+1,0)</f>
        <v>#REF!</v>
      </c>
      <c r="G128" s="3"/>
      <c r="H128" s="78"/>
      <c r="I128" s="78"/>
      <c r="J128" s="78"/>
      <c r="K128" s="78"/>
      <c r="L128" s="100"/>
      <c r="M128" s="222"/>
      <c r="N128" s="240"/>
      <c r="O128" s="229" t="e">
        <f t="shared" si="29"/>
        <v>#REF!</v>
      </c>
      <c r="Q128" s="397"/>
      <c r="R128" s="397"/>
      <c r="S128" s="397"/>
      <c r="T128" s="397"/>
      <c r="V128" s="454"/>
      <c r="W128" s="454"/>
      <c r="X128" s="454"/>
      <c r="Y128" s="454"/>
    </row>
    <row r="129" spans="1:25" x14ac:dyDescent="0.25">
      <c r="A129" s="54" t="s">
        <v>178</v>
      </c>
      <c r="B129" s="278" t="s">
        <v>148</v>
      </c>
      <c r="C129" s="376" t="e">
        <f>-VLOOKUP($A129,#REF!,MATCH($A$2,#REF!,0),0)</f>
        <v>#REF!</v>
      </c>
      <c r="D129" s="258" t="e">
        <f>-VLOOKUP($A129,#REF!,MATCH($A$2,#REF!,0)+1,0)</f>
        <v>#REF!</v>
      </c>
      <c r="E129" s="258">
        <f>-VLOOKUP($A129,'S_CONT_CF (MYFR)-dont use'!$1:$1048576,MATCH($A$2,'S_CONT_CF (MYFR)-dont use'!$7:$7,0),0)+X129</f>
        <v>1.3531433100000001</v>
      </c>
      <c r="F129" s="258" t="e">
        <f>-VLOOKUP($A129,#REF!,MATCH($A$2,#REF!,0)+1,0)</f>
        <v>#REF!</v>
      </c>
      <c r="G129" s="3"/>
      <c r="H129" s="78"/>
      <c r="I129" s="78"/>
      <c r="J129" s="78"/>
      <c r="K129" s="78"/>
      <c r="L129" s="100"/>
      <c r="M129" s="222"/>
      <c r="N129" s="241"/>
      <c r="O129" s="229" t="e">
        <f t="shared" si="29"/>
        <v>#REF!</v>
      </c>
      <c r="Q129" s="397"/>
      <c r="R129" s="397"/>
      <c r="S129" s="397"/>
      <c r="T129" s="397"/>
      <c r="V129" s="454"/>
      <c r="W129" s="454"/>
      <c r="X129" s="455"/>
      <c r="Y129" s="454"/>
    </row>
    <row r="130" spans="1:25" x14ac:dyDescent="0.25">
      <c r="A130" s="54" t="s">
        <v>179</v>
      </c>
      <c r="B130" s="280" t="s">
        <v>149</v>
      </c>
      <c r="C130" s="376" t="e">
        <f>-VLOOKUP($A130,#REF!,MATCH($A$2,#REF!,0),0)</f>
        <v>#REF!</v>
      </c>
      <c r="D130" s="258" t="e">
        <f>-VLOOKUP($A130,#REF!,MATCH($A$2,#REF!,0)+1,0)</f>
        <v>#REF!</v>
      </c>
      <c r="E130" s="258">
        <f>-VLOOKUP($A130,'S_CONT_CF (MYFR)-dont use'!$1:$1048576,MATCH($A$2,'S_CONT_CF (MYFR)-dont use'!$7:$7,0),0)+X130</f>
        <v>-2.9889940500000001</v>
      </c>
      <c r="F130" s="258" t="e">
        <f>-VLOOKUP($A130,#REF!,MATCH($A$2,#REF!,0)+1,0)</f>
        <v>#REF!</v>
      </c>
      <c r="G130" s="3"/>
      <c r="H130" s="78"/>
      <c r="I130" s="78"/>
      <c r="J130" s="78"/>
      <c r="K130" s="78"/>
      <c r="L130" s="100"/>
      <c r="M130" s="222"/>
      <c r="N130" s="241"/>
      <c r="O130" s="229" t="e">
        <f t="shared" si="29"/>
        <v>#REF!</v>
      </c>
      <c r="Q130" s="397"/>
      <c r="R130" s="397"/>
      <c r="S130" s="397"/>
      <c r="T130" s="397"/>
      <c r="V130" s="454"/>
      <c r="W130" s="454"/>
      <c r="X130" s="455"/>
      <c r="Y130" s="454"/>
    </row>
    <row r="131" spans="1:25" x14ac:dyDescent="0.25">
      <c r="A131" s="54" t="s">
        <v>180</v>
      </c>
      <c r="B131" s="273" t="s">
        <v>150</v>
      </c>
      <c r="C131" s="272" t="e">
        <f t="shared" ref="C131" si="36">SUM(C126:C130)</f>
        <v>#REF!</v>
      </c>
      <c r="D131" s="272" t="e">
        <f t="shared" ref="D131" si="37">SUM(D126:D130)</f>
        <v>#REF!</v>
      </c>
      <c r="E131" s="272">
        <f t="shared" ref="E131" si="38">SUM(E126:E130)</f>
        <v>-897.71692060000009</v>
      </c>
      <c r="F131" s="272" t="e">
        <f t="shared" ref="F131" si="39">SUM(F126:F130)</f>
        <v>#REF!</v>
      </c>
      <c r="G131" s="3"/>
      <c r="H131" s="24" t="e">
        <f>-VLOOKUP($A131,#REF!,MATCH($A$2,#REF!,0),0)-C131</f>
        <v>#REF!</v>
      </c>
      <c r="I131" s="24" t="e">
        <f>-VLOOKUP($A131,#REF!,MATCH($A$2,#REF!,0)+1,0)-D131</f>
        <v>#REF!</v>
      </c>
      <c r="J131" s="24">
        <f>-VLOOKUP($A131,'S_CONT_CF (MYFR)-dont use'!$1:$1048576,MATCH($A$2,'S_CONT_CF (MYFR)-dont use'!$7:$7,0),0)-E131</f>
        <v>0</v>
      </c>
      <c r="K131" s="24" t="e">
        <f>-VLOOKUP($A131,#REF!,MATCH($A$2,#REF!,0)+1,0)-F131</f>
        <v>#REF!</v>
      </c>
      <c r="L131" s="85"/>
      <c r="M131" s="222"/>
      <c r="N131" s="235"/>
      <c r="O131" s="229" t="e">
        <f t="shared" si="29"/>
        <v>#REF!</v>
      </c>
      <c r="Q131" s="397"/>
      <c r="R131" s="397"/>
      <c r="S131" s="397"/>
      <c r="T131" s="397"/>
      <c r="V131" s="454"/>
      <c r="W131" s="454"/>
      <c r="X131" s="454"/>
      <c r="Y131" s="454"/>
    </row>
    <row r="132" spans="1:25" x14ac:dyDescent="0.25">
      <c r="B132" s="269" t="s">
        <v>151</v>
      </c>
      <c r="C132" s="258" t="s">
        <v>2</v>
      </c>
      <c r="D132" s="258" t="s">
        <v>2</v>
      </c>
      <c r="E132" s="258" t="s">
        <v>2</v>
      </c>
      <c r="F132" s="258" t="s">
        <v>2</v>
      </c>
      <c r="G132" s="3"/>
      <c r="H132" s="78"/>
      <c r="I132" s="78"/>
      <c r="J132" s="78"/>
      <c r="K132" s="78"/>
      <c r="L132" s="85"/>
      <c r="M132" s="239"/>
      <c r="N132" s="235"/>
      <c r="O132" s="229"/>
      <c r="Q132" s="397"/>
      <c r="R132" s="397"/>
      <c r="S132" s="397"/>
      <c r="T132" s="397"/>
      <c r="V132" s="454"/>
      <c r="W132" s="454"/>
      <c r="X132" s="454"/>
      <c r="Y132" s="454"/>
    </row>
    <row r="133" spans="1:25" x14ac:dyDescent="0.25">
      <c r="A133" s="54" t="s">
        <v>181</v>
      </c>
      <c r="B133" s="270" t="s">
        <v>152</v>
      </c>
      <c r="C133" s="258" t="e">
        <f>-VLOOKUP($A133,#REF!,MATCH($A$2,#REF!,0),0)</f>
        <v>#REF!</v>
      </c>
      <c r="D133" s="258" t="e">
        <f>-VLOOKUP($A133,#REF!,MATCH($A$2,#REF!,0)+1,0)</f>
        <v>#REF!</v>
      </c>
      <c r="E133" s="258">
        <f>-VLOOKUP($A133,'S_CONT_CF (MYFR)-dont use'!$1:$1048576,MATCH($A$2,'S_CONT_CF (MYFR)-dont use'!$7:$7,0),0)+X133+X142</f>
        <v>576.46304623000003</v>
      </c>
      <c r="F133" s="258" t="e">
        <f>-VLOOKUP($A133,#REF!,MATCH($A$2,#REF!,0)+1,0)</f>
        <v>#REF!</v>
      </c>
      <c r="G133" s="3"/>
      <c r="H133" s="78"/>
      <c r="I133" s="78"/>
      <c r="J133" s="78"/>
      <c r="K133" s="78"/>
      <c r="L133" s="85"/>
      <c r="M133" s="218"/>
      <c r="N133" s="235"/>
      <c r="O133" s="229" t="e">
        <f t="shared" si="29"/>
        <v>#REF!</v>
      </c>
      <c r="Q133" s="397"/>
      <c r="R133" s="397"/>
      <c r="S133" s="397"/>
      <c r="T133" s="397"/>
      <c r="V133" s="454"/>
      <c r="W133" s="454"/>
      <c r="X133" s="455"/>
      <c r="Y133" s="454"/>
    </row>
    <row r="134" spans="1:25" x14ac:dyDescent="0.25">
      <c r="A134" s="54" t="s">
        <v>182</v>
      </c>
      <c r="B134" s="270" t="s">
        <v>153</v>
      </c>
      <c r="C134" s="258" t="e">
        <f>-VLOOKUP($A134,#REF!,MATCH($A$2,#REF!,0),0)</f>
        <v>#REF!</v>
      </c>
      <c r="D134" s="258" t="e">
        <f>-VLOOKUP($A134,#REF!,MATCH($A$2,#REF!,0)+1,0)</f>
        <v>#REF!</v>
      </c>
      <c r="E134" s="258">
        <f>-VLOOKUP($A134,'S_CONT_CF (MYFR)-dont use'!$1:$1048576,MATCH($A$2,'S_CONT_CF (MYFR)-dont use'!$7:$7,0),0)+X134</f>
        <v>-15.125427670000001</v>
      </c>
      <c r="F134" s="258" t="e">
        <f>-VLOOKUP($A134,#REF!,MATCH($A$2,#REF!,0)+1,0)</f>
        <v>#REF!</v>
      </c>
      <c r="G134" s="3"/>
      <c r="H134" s="78"/>
      <c r="I134" s="78"/>
      <c r="J134" s="78"/>
      <c r="K134" s="78"/>
      <c r="L134" s="85"/>
      <c r="M134" s="218"/>
      <c r="N134" s="235"/>
      <c r="O134" s="229" t="e">
        <f t="shared" si="29"/>
        <v>#REF!</v>
      </c>
      <c r="Q134" s="397"/>
      <c r="R134" s="397"/>
      <c r="S134" s="397"/>
      <c r="T134" s="397"/>
      <c r="V134" s="454"/>
      <c r="W134" s="454"/>
      <c r="X134" s="455"/>
      <c r="Y134" s="454"/>
    </row>
    <row r="135" spans="1:25" x14ac:dyDescent="0.25">
      <c r="A135" s="54" t="s">
        <v>183</v>
      </c>
      <c r="B135" s="278" t="s">
        <v>154</v>
      </c>
      <c r="C135" s="258" t="e">
        <f>-VLOOKUP($A135,#REF!,MATCH($A$2,#REF!,0),0)</f>
        <v>#REF!</v>
      </c>
      <c r="D135" s="258" t="e">
        <f>-VLOOKUP($A135,#REF!,MATCH($A$2,#REF!,0)+1,0)</f>
        <v>#REF!</v>
      </c>
      <c r="E135" s="258">
        <f>-VLOOKUP($A135,'S_CONT_CF (MYFR)-dont use'!$1:$1048576,MATCH($A$2,'S_CONT_CF (MYFR)-dont use'!$7:$7,0),0)+X135</f>
        <v>741.05093222000005</v>
      </c>
      <c r="F135" s="258" t="e">
        <f>-VLOOKUP($A135,#REF!,MATCH($A$2,#REF!,0)+1,0)</f>
        <v>#REF!</v>
      </c>
      <c r="G135" s="3"/>
      <c r="H135" s="78"/>
      <c r="I135" s="78"/>
      <c r="J135" s="78"/>
      <c r="K135" s="78"/>
      <c r="L135" s="85"/>
      <c r="M135" s="218"/>
      <c r="N135" s="235"/>
      <c r="O135" s="229" t="e">
        <f t="shared" si="29"/>
        <v>#REF!</v>
      </c>
      <c r="Q135" s="397"/>
      <c r="R135" s="397"/>
      <c r="S135" s="397"/>
      <c r="T135" s="397"/>
      <c r="V135" s="454"/>
      <c r="W135" s="454"/>
      <c r="X135" s="455"/>
      <c r="Y135" s="454"/>
    </row>
    <row r="136" spans="1:25" ht="15" customHeight="1" outlineLevel="1" x14ac:dyDescent="0.25">
      <c r="A136" s="54" t="s">
        <v>184</v>
      </c>
      <c r="B136" s="278" t="s">
        <v>155</v>
      </c>
      <c r="C136" s="258" t="e">
        <f>-VLOOKUP($A136,#REF!,MATCH($A$2,#REF!,0),0)</f>
        <v>#REF!</v>
      </c>
      <c r="D136" s="258" t="e">
        <f>-VLOOKUP($A136,#REF!,MATCH($A$2,#REF!,0)+1,0)</f>
        <v>#REF!</v>
      </c>
      <c r="E136" s="258">
        <v>0</v>
      </c>
      <c r="F136" s="258" t="e">
        <f>-VLOOKUP($A136,#REF!,MATCH($A$2,#REF!,0)+1,0)</f>
        <v>#REF!</v>
      </c>
      <c r="G136" s="3"/>
      <c r="H136" s="78" t="e">
        <f>-VLOOKUP($A136,#REF!,MATCH($A$2,#REF!,0),0)-C136</f>
        <v>#REF!</v>
      </c>
      <c r="I136" s="78" t="e">
        <f>-VLOOKUP($A136,#REF!,MATCH($A$2,#REF!,0)+1,0)-D136</f>
        <v>#REF!</v>
      </c>
      <c r="J136" s="78" t="e">
        <f>-VLOOKUP($A136,'S_CONT_CF (MYFR)-dont use'!$1:$1048576,MATCH($A$2,'S_CONT_CF (MYFR)-dont use'!$7:$7,0),0)-E136</f>
        <v>#N/A</v>
      </c>
      <c r="K136" s="78" t="e">
        <f>-VLOOKUP($A136,#REF!,MATCH($A$2,#REF!,0)+1,0)-F136</f>
        <v>#REF!</v>
      </c>
      <c r="L136" s="99"/>
      <c r="M136" s="222"/>
      <c r="N136" s="240"/>
      <c r="O136" s="229" t="e">
        <f t="shared" si="29"/>
        <v>#REF!</v>
      </c>
      <c r="Q136" s="397"/>
      <c r="R136" s="397"/>
      <c r="S136" s="397"/>
      <c r="T136" s="397"/>
      <c r="V136" s="454"/>
      <c r="W136" s="454"/>
      <c r="X136" s="454"/>
      <c r="Y136" s="454"/>
    </row>
    <row r="137" spans="1:25" ht="15.75" thickBot="1" x14ac:dyDescent="0.3">
      <c r="A137" s="54" t="s">
        <v>185</v>
      </c>
      <c r="B137" s="287" t="s">
        <v>156</v>
      </c>
      <c r="C137" s="288" t="e">
        <f t="shared" ref="C137" si="40">SUM(C133:C136)</f>
        <v>#REF!</v>
      </c>
      <c r="D137" s="288" t="e">
        <f t="shared" ref="D137" si="41">SUM(D133:D136)</f>
        <v>#REF!</v>
      </c>
      <c r="E137" s="288">
        <f t="shared" ref="E137" si="42">SUM(E133:E136)</f>
        <v>1302.3885507800001</v>
      </c>
      <c r="F137" s="288" t="e">
        <f t="shared" ref="F137" si="43">SUM(F133:F136)</f>
        <v>#REF!</v>
      </c>
      <c r="G137" s="3"/>
      <c r="H137" s="136" t="e">
        <f>-VLOOKUP($A137,#REF!,MATCH($A$2,#REF!,0),0)-C137</f>
        <v>#REF!</v>
      </c>
      <c r="I137" s="136" t="e">
        <f>-VLOOKUP($A137,#REF!,MATCH($A$2,#REF!,0)+1,0)-D137</f>
        <v>#REF!</v>
      </c>
      <c r="J137" s="136">
        <f>-VLOOKUP($A137,'S_CONT_CF (MYFR)-dont use'!$1:$1048576,MATCH($A$2,'S_CONT_CF (MYFR)-dont use'!$7:$7,0),0)-E137</f>
        <v>0</v>
      </c>
      <c r="K137" s="136" t="e">
        <f>-VLOOKUP($A137,#REF!,MATCH($A$2,#REF!,0)+1,0)-F137</f>
        <v>#REF!</v>
      </c>
      <c r="L137" s="102"/>
      <c r="M137" s="251"/>
      <c r="N137" s="243"/>
      <c r="O137" s="229" t="e">
        <f t="shared" si="29"/>
        <v>#REF!</v>
      </c>
      <c r="Q137" s="401"/>
      <c r="R137" s="401"/>
      <c r="S137" s="401"/>
      <c r="T137" s="401"/>
      <c r="V137" s="456"/>
      <c r="W137" s="456"/>
      <c r="X137" s="456"/>
      <c r="Y137" s="456"/>
    </row>
    <row r="138" spans="1:25" ht="15.75" thickBot="1" x14ac:dyDescent="0.3">
      <c r="A138" s="54" t="s">
        <v>186</v>
      </c>
      <c r="B138" s="269" t="s">
        <v>157</v>
      </c>
      <c r="C138" s="257" t="e">
        <f>C124+C131+C137</f>
        <v>#REF!</v>
      </c>
      <c r="D138" s="257" t="e">
        <f t="shared" ref="D138:F138" si="44">D124+D131+D137</f>
        <v>#REF!</v>
      </c>
      <c r="E138" s="375">
        <f t="shared" si="44"/>
        <v>-961.06096481999975</v>
      </c>
      <c r="F138" s="257" t="e">
        <f t="shared" si="44"/>
        <v>#REF!</v>
      </c>
      <c r="G138" s="3"/>
      <c r="H138" s="136" t="e">
        <f>-VLOOKUP($A138,#REF!,MATCH($A$2,#REF!,0),0)-C138</f>
        <v>#REF!</v>
      </c>
      <c r="I138" s="136" t="e">
        <f>-VLOOKUP($A138,#REF!,MATCH($A$2,#REF!,0)+1,0)-D138</f>
        <v>#REF!</v>
      </c>
      <c r="J138" s="136">
        <f>-VLOOKUP($A138,'S_CONT_CF (MYFR)-dont use'!$1:$1048576,MATCH($A$2,'S_CONT_CF (MYFR)-dont use'!$7:$7,0),0)-E138</f>
        <v>0</v>
      </c>
      <c r="K138" s="136" t="e">
        <f>-VLOOKUP($A138,#REF!,MATCH($A$2,#REF!,0)+1,0)-F138</f>
        <v>#REF!</v>
      </c>
      <c r="L138" s="100"/>
      <c r="M138" s="222"/>
      <c r="N138" s="241"/>
      <c r="O138" s="229" t="e">
        <f t="shared" si="29"/>
        <v>#REF!</v>
      </c>
      <c r="Q138" s="397"/>
      <c r="R138" s="397"/>
      <c r="S138" s="397"/>
      <c r="T138" s="397"/>
      <c r="V138" s="454"/>
      <c r="W138" s="454"/>
      <c r="X138" s="454"/>
      <c r="Y138" s="454"/>
    </row>
    <row r="139" spans="1:25" ht="13.35" customHeight="1" x14ac:dyDescent="0.25">
      <c r="A139" s="54" t="s">
        <v>187</v>
      </c>
      <c r="B139" s="317" t="s">
        <v>158</v>
      </c>
      <c r="C139" s="374" t="e">
        <f>VLOOKUP($A$139,#REF!,MATCH($A$2,#REF!,0),0)</f>
        <v>#REF!</v>
      </c>
      <c r="D139" s="374" t="e">
        <f>VLOOKUP($A$139,#REF!,MATCH($A$2,#REF!,0)+1,0)</f>
        <v>#REF!</v>
      </c>
      <c r="E139" s="376">
        <f>VLOOKUP($A$139,'S_CONT_CF (MYFR)-dont use'!$45:$50,MATCH($A$2,'S_CONT_CF (MYFR)-dont use'!$48:$48,0),0)</f>
        <v>1098.5158844299999</v>
      </c>
      <c r="F139" s="376" t="e">
        <f>VLOOKUP($A$139,#REF!,MATCH($A$2,#REF!,0)+1,0)</f>
        <v>#REF!</v>
      </c>
      <c r="G139" s="3"/>
      <c r="H139" s="103"/>
      <c r="I139" s="103"/>
      <c r="J139" s="103"/>
      <c r="K139" s="103"/>
      <c r="L139" s="85"/>
      <c r="M139" s="222"/>
      <c r="N139" s="250"/>
      <c r="O139" s="229"/>
      <c r="Q139" s="397"/>
      <c r="R139" s="397"/>
      <c r="S139" s="397"/>
      <c r="T139" s="397"/>
      <c r="V139" s="454"/>
      <c r="W139" s="454"/>
      <c r="X139" s="454"/>
      <c r="Y139" s="454"/>
    </row>
    <row r="140" spans="1:25" ht="15.75" thickBot="1" x14ac:dyDescent="0.3">
      <c r="A140" s="54" t="s">
        <v>187</v>
      </c>
      <c r="B140" s="406" t="s">
        <v>159</v>
      </c>
      <c r="C140" s="407" t="e">
        <f t="shared" ref="C140" si="45">C138+C139</f>
        <v>#REF!</v>
      </c>
      <c r="D140" s="407" t="e">
        <f t="shared" ref="D140" si="46">D138+D139</f>
        <v>#REF!</v>
      </c>
      <c r="E140" s="289">
        <f t="shared" ref="E140" si="47">E138+E139</f>
        <v>137.45491961000016</v>
      </c>
      <c r="F140" s="289" t="e">
        <f t="shared" ref="F140" si="48">F138+F139</f>
        <v>#REF!</v>
      </c>
      <c r="G140" s="3"/>
      <c r="H140" s="136" t="e">
        <f>VLOOKUP($A$140,#REF!,MATCH($A$2,#REF!,0),0)-C140</f>
        <v>#REF!</v>
      </c>
      <c r="I140" s="136" t="e">
        <f>VLOOKUP($A$140,#REF!,MATCH($A$2,#REF!,0)+1,0)-D140</f>
        <v>#REF!</v>
      </c>
      <c r="J140" s="366">
        <f>-VLOOKUP($A139,'S_CONT_CF (MYFR)-dont use'!$1:$1048576,MATCH($A$2,'S_CONT_CF (MYFR)-dont use'!$7:$7,0),0)-E140</f>
        <v>823.60604520999982</v>
      </c>
      <c r="K140" s="136" t="e">
        <f>VLOOKUP($A$140,#REF!,MATCH($A$2,#REF!,0)+1,0)-F140</f>
        <v>#REF!</v>
      </c>
      <c r="L140" s="85"/>
      <c r="M140" s="222"/>
      <c r="N140" s="250"/>
      <c r="O140" s="231"/>
      <c r="Q140" s="397"/>
      <c r="R140" s="397"/>
      <c r="S140" s="397"/>
      <c r="T140" s="397"/>
      <c r="V140" s="454"/>
      <c r="W140" s="454"/>
      <c r="X140" s="454"/>
      <c r="Y140" s="454"/>
    </row>
    <row r="141" spans="1:25" x14ac:dyDescent="0.25">
      <c r="B141" s="259" t="s">
        <v>279</v>
      </c>
      <c r="C141" s="3"/>
      <c r="D141" s="3"/>
      <c r="E141" s="3"/>
      <c r="F141" s="3"/>
      <c r="G141" s="3"/>
      <c r="H141" s="85"/>
      <c r="I141" s="85"/>
      <c r="J141" s="85"/>
      <c r="K141" s="85"/>
      <c r="L141" s="85"/>
      <c r="M141" s="85"/>
      <c r="N141" s="85"/>
      <c r="O141" s="85"/>
    </row>
    <row r="142" spans="1:25" x14ac:dyDescent="0.25">
      <c r="B142" s="3"/>
      <c r="C142" s="3"/>
      <c r="D142" s="3"/>
      <c r="E142" s="3"/>
      <c r="F142" s="3"/>
      <c r="G142" s="3"/>
      <c r="H142" s="3"/>
      <c r="X142" s="426"/>
    </row>
    <row r="143" spans="1:25" x14ac:dyDescent="0.25">
      <c r="B143" s="3"/>
      <c r="C143" s="3"/>
      <c r="D143" s="3"/>
      <c r="E143" s="3"/>
      <c r="F143" s="3"/>
      <c r="G143" s="3"/>
    </row>
    <row r="144" spans="1:25" x14ac:dyDescent="0.25">
      <c r="B144" s="546" t="s">
        <v>42</v>
      </c>
      <c r="C144" s="546"/>
      <c r="D144" s="546"/>
      <c r="E144" s="546"/>
      <c r="F144" s="546"/>
    </row>
    <row r="145" spans="1:27" x14ac:dyDescent="0.25">
      <c r="B145" s="170" t="s">
        <v>43</v>
      </c>
      <c r="C145" s="51"/>
      <c r="D145" s="51"/>
      <c r="E145" s="51"/>
      <c r="F145" s="51"/>
      <c r="J145" s="252"/>
    </row>
    <row r="146" spans="1:27" x14ac:dyDescent="0.25">
      <c r="B146" s="9"/>
      <c r="C146" s="130"/>
      <c r="D146" s="130"/>
      <c r="E146" s="130"/>
      <c r="F146" s="130"/>
    </row>
    <row r="147" spans="1:27" x14ac:dyDescent="0.25">
      <c r="B147" s="9"/>
      <c r="C147" s="130"/>
      <c r="D147" s="130"/>
      <c r="E147" s="130"/>
      <c r="F147" s="130"/>
    </row>
    <row r="149" spans="1:27" x14ac:dyDescent="0.25">
      <c r="B149" s="253" t="s">
        <v>275</v>
      </c>
      <c r="C149" s="252" t="e">
        <f>C60-C140</f>
        <v>#REF!</v>
      </c>
      <c r="D149" s="252" t="e">
        <f t="shared" ref="D149:F149" si="49">D60-D140</f>
        <v>#REF!</v>
      </c>
      <c r="E149" s="252" t="e">
        <f t="shared" si="49"/>
        <v>#REF!</v>
      </c>
      <c r="F149" s="252" t="e">
        <f t="shared" si="49"/>
        <v>#REF!</v>
      </c>
    </row>
    <row r="152" spans="1:27" x14ac:dyDescent="0.25">
      <c r="B152" s="3"/>
      <c r="C152" s="3"/>
      <c r="D152" s="3"/>
      <c r="E152" s="3"/>
      <c r="F152" s="3"/>
      <c r="G152" s="3"/>
    </row>
    <row r="153" spans="1:27" x14ac:dyDescent="0.25">
      <c r="B153" s="3"/>
      <c r="C153" s="3"/>
      <c r="D153" s="3"/>
      <c r="E153" s="3"/>
      <c r="F153" s="3"/>
      <c r="G153" s="3"/>
      <c r="O153" s="49"/>
      <c r="P153" s="49"/>
      <c r="Q153" s="49"/>
    </row>
    <row r="154" spans="1:27" x14ac:dyDescent="0.25">
      <c r="B154" s="131" t="s">
        <v>250</v>
      </c>
      <c r="C154" s="132"/>
      <c r="D154" s="133"/>
      <c r="E154" s="133"/>
      <c r="F154" s="134"/>
      <c r="G154" s="134"/>
      <c r="O154" s="49"/>
      <c r="P154" s="49"/>
      <c r="Q154" s="49"/>
    </row>
    <row r="155" spans="1:27" ht="26.25" thickBot="1" x14ac:dyDescent="0.3">
      <c r="B155" s="547" t="s">
        <v>0</v>
      </c>
      <c r="C155" s="548"/>
      <c r="D155" s="548"/>
      <c r="E155" s="548"/>
      <c r="F155" s="548"/>
      <c r="G155" s="548"/>
      <c r="H155" s="3"/>
      <c r="I155" s="106" t="s">
        <v>106</v>
      </c>
      <c r="J155" s="104"/>
      <c r="K155" s="110" t="s">
        <v>205</v>
      </c>
      <c r="L155" s="117"/>
      <c r="M155" s="110" t="s">
        <v>206</v>
      </c>
      <c r="O155" s="326"/>
      <c r="P155" s="49"/>
      <c r="Q155" s="49"/>
    </row>
    <row r="156" spans="1:27" ht="51" x14ac:dyDescent="0.25">
      <c r="B156" s="189" t="s">
        <v>2</v>
      </c>
      <c r="C156" s="105" t="s">
        <v>96</v>
      </c>
      <c r="D156" s="105" t="s">
        <v>199</v>
      </c>
      <c r="E156" s="105" t="s">
        <v>203</v>
      </c>
      <c r="F156" s="105" t="s">
        <v>314</v>
      </c>
      <c r="G156" s="190" t="s">
        <v>201</v>
      </c>
      <c r="H156" s="3"/>
      <c r="I156" s="107"/>
      <c r="J156" s="104"/>
      <c r="K156" s="111" t="s">
        <v>207</v>
      </c>
      <c r="L156" s="118"/>
      <c r="M156" s="122" t="s">
        <v>208</v>
      </c>
      <c r="O156" s="164"/>
      <c r="P156" s="49"/>
      <c r="Q156" s="429" t="s">
        <v>96</v>
      </c>
      <c r="R156" s="429" t="s">
        <v>199</v>
      </c>
      <c r="S156" s="429" t="s">
        <v>203</v>
      </c>
      <c r="T156" s="429" t="s">
        <v>200</v>
      </c>
      <c r="U156" s="430" t="s">
        <v>201</v>
      </c>
      <c r="W156" s="427" t="s">
        <v>96</v>
      </c>
      <c r="X156" s="427" t="s">
        <v>199</v>
      </c>
      <c r="Y156" s="427" t="s">
        <v>203</v>
      </c>
      <c r="Z156" s="427" t="s">
        <v>200</v>
      </c>
      <c r="AA156" s="428" t="s">
        <v>201</v>
      </c>
    </row>
    <row r="157" spans="1:27" x14ac:dyDescent="0.25">
      <c r="A157" s="54" t="s">
        <v>242</v>
      </c>
      <c r="B157" s="271" t="s">
        <v>324</v>
      </c>
      <c r="C157" s="290" t="e">
        <f>-VLOOKUP($A$157,#REF!,MATCH($A$2,#REF!, 0),0)</f>
        <v>#REF!</v>
      </c>
      <c r="D157" s="290" t="e">
        <f>-VLOOKUP($A$158,#REF!,MATCH($A$2,#REF!, 0),0)</f>
        <v>#REF!</v>
      </c>
      <c r="E157" s="290" t="e">
        <f>-VLOOKUP($A$159,#REF!,MATCH($A$2,#REF!, 0),0)</f>
        <v>#REF!</v>
      </c>
      <c r="F157" s="290" t="e">
        <f>-VLOOKUP($A$160,#REF!,MATCH($A$2,#REF!, 0),0)</f>
        <v>#REF!</v>
      </c>
      <c r="G157" s="290" t="e">
        <f>SUM(C157:F157)</f>
        <v>#REF!</v>
      </c>
      <c r="H157" s="3"/>
      <c r="I157" s="108"/>
      <c r="J157" s="109"/>
      <c r="K157" s="112"/>
      <c r="L157" s="119"/>
      <c r="M157" s="112"/>
      <c r="O157" s="164"/>
      <c r="P157" s="49"/>
      <c r="Q157" s="397"/>
      <c r="R157" s="397"/>
      <c r="S157" s="397"/>
      <c r="T157" s="397"/>
      <c r="U157" s="397"/>
      <c r="W157" s="414"/>
      <c r="X157" s="414"/>
      <c r="Y157" s="414"/>
      <c r="Z157" s="414"/>
      <c r="AA157" s="414"/>
    </row>
    <row r="158" spans="1:27" x14ac:dyDescent="0.25">
      <c r="A158" s="54" t="s">
        <v>243</v>
      </c>
      <c r="B158" s="278" t="s">
        <v>41</v>
      </c>
      <c r="C158" s="258" t="e">
        <f>-VLOOKUP($A157,#REF!,MATCH($A$2,#REF!, 0)+1,0)</f>
        <v>#REF!</v>
      </c>
      <c r="D158" s="258">
        <v>0</v>
      </c>
      <c r="E158" s="258" t="e">
        <f>-VLOOKUP($A159,#REF!,MATCH($A$2,#REF!, 0)+1,0)</f>
        <v>#REF!</v>
      </c>
      <c r="F158" s="258" t="e">
        <f>-VLOOKUP($A160,#REF!,MATCH($A$2,#REF!, 0)+1,0)</f>
        <v>#REF!</v>
      </c>
      <c r="G158" s="290" t="e">
        <f t="shared" ref="G158:G159" si="50">SUM(C158:F158)</f>
        <v>#REF!</v>
      </c>
      <c r="H158" s="3"/>
      <c r="I158" s="78"/>
      <c r="J158" s="109"/>
      <c r="K158" s="113" t="e">
        <f>G158-C41</f>
        <v>#REF!</v>
      </c>
      <c r="L158" s="120"/>
      <c r="M158" s="113"/>
      <c r="O158" s="164"/>
      <c r="P158" s="49"/>
      <c r="Q158" s="397"/>
      <c r="R158" s="397"/>
      <c r="S158" s="397"/>
      <c r="T158" s="397"/>
      <c r="U158" s="397"/>
      <c r="W158" s="414"/>
      <c r="X158" s="414"/>
      <c r="Y158" s="414"/>
      <c r="Z158" s="414"/>
      <c r="AA158" s="414"/>
    </row>
    <row r="159" spans="1:27" x14ac:dyDescent="0.25">
      <c r="A159" s="54" t="s">
        <v>244</v>
      </c>
      <c r="B159" s="278" t="s">
        <v>202</v>
      </c>
      <c r="C159" s="258">
        <v>0</v>
      </c>
      <c r="D159" s="258" t="e">
        <f>-VLOOKUP($A158,#REF!,MATCH($A$2,#REF!, 0)+1,0)</f>
        <v>#REF!</v>
      </c>
      <c r="E159" s="258">
        <v>0</v>
      </c>
      <c r="F159" s="258">
        <v>0</v>
      </c>
      <c r="G159" s="290" t="e">
        <f t="shared" si="50"/>
        <v>#REF!</v>
      </c>
      <c r="H159" s="3"/>
      <c r="I159" s="78"/>
      <c r="J159" s="109"/>
      <c r="K159" s="114"/>
      <c r="L159" s="120"/>
      <c r="M159" s="114"/>
      <c r="O159" s="164"/>
      <c r="P159" s="49"/>
      <c r="Q159" s="397"/>
      <c r="R159" s="397"/>
      <c r="S159" s="397"/>
      <c r="T159" s="397"/>
      <c r="U159" s="397"/>
      <c r="W159" s="414"/>
      <c r="X159" s="414"/>
      <c r="Y159" s="414"/>
      <c r="Z159" s="414"/>
      <c r="AA159" s="414"/>
    </row>
    <row r="160" spans="1:27" x14ac:dyDescent="0.25">
      <c r="A160" s="54" t="s">
        <v>245</v>
      </c>
      <c r="B160" s="271" t="s">
        <v>327</v>
      </c>
      <c r="C160" s="272" t="e">
        <f>SUM(C157:C159)</f>
        <v>#REF!</v>
      </c>
      <c r="D160" s="377" t="e">
        <f t="shared" ref="D160:F160" si="51">SUM(D157:D159)</f>
        <v>#REF!</v>
      </c>
      <c r="E160" s="377" t="e">
        <f t="shared" si="51"/>
        <v>#REF!</v>
      </c>
      <c r="F160" s="377" t="e">
        <f t="shared" si="51"/>
        <v>#REF!</v>
      </c>
      <c r="G160" s="272" t="e">
        <f t="shared" ref="G160" si="52">SUM(G157:G159)</f>
        <v>#REF!</v>
      </c>
      <c r="H160" s="3"/>
      <c r="I160" s="24" t="e">
        <f>-VLOOKUP($A$161,#REF!, MATCH($A$2,#REF!, 0)+2,0)-G160</f>
        <v>#REF!</v>
      </c>
      <c r="J160" s="109"/>
      <c r="K160" s="113"/>
      <c r="L160" s="120"/>
      <c r="M160" s="113" t="e">
        <f>G160-C86</f>
        <v>#REF!</v>
      </c>
      <c r="O160" s="164"/>
      <c r="P160" s="49"/>
      <c r="Q160" s="397"/>
      <c r="R160" s="397"/>
      <c r="S160" s="397"/>
      <c r="T160" s="397"/>
      <c r="U160" s="397"/>
      <c r="W160" s="414"/>
      <c r="X160" s="414"/>
      <c r="Y160" s="414"/>
      <c r="Z160" s="414"/>
      <c r="AA160" s="414"/>
    </row>
    <row r="161" spans="1:27" s="466" customFormat="1" x14ac:dyDescent="0.25">
      <c r="A161" s="466" t="s">
        <v>280</v>
      </c>
      <c r="B161" s="467" t="s">
        <v>41</v>
      </c>
      <c r="C161" s="468" t="e">
        <f>-VLOOKUP($A$157,#REF!,MATCH($A$2,#REF!, 0)+4,0)+O161</f>
        <v>#REF!</v>
      </c>
      <c r="D161" s="468">
        <v>0</v>
      </c>
      <c r="E161" s="468" t="e">
        <f>-VLOOKUP($A$159,#REF!,MATCH($A$2,#REF!, 0)+4,0)</f>
        <v>#REF!</v>
      </c>
      <c r="F161" s="468" t="e">
        <f>-VLOOKUP($A$160,#REF!,MATCH($A$2,#REF!, 0)+4,0)</f>
        <v>#REF!</v>
      </c>
      <c r="G161" s="469" t="e">
        <f>SUM(C161:F161)</f>
        <v>#REF!</v>
      </c>
      <c r="I161" s="470"/>
      <c r="J161" s="471"/>
      <c r="K161" s="472" t="e">
        <f>G161-D41</f>
        <v>#REF!</v>
      </c>
      <c r="L161" s="472"/>
      <c r="M161" s="472"/>
      <c r="Q161" s="473"/>
      <c r="R161" s="473"/>
      <c r="S161" s="473"/>
      <c r="T161" s="473"/>
      <c r="U161" s="473"/>
      <c r="W161" s="473"/>
      <c r="X161" s="473"/>
      <c r="Y161" s="473"/>
      <c r="Z161" s="473"/>
      <c r="AA161" s="473"/>
    </row>
    <row r="162" spans="1:27" s="466" customFormat="1" x14ac:dyDescent="0.25">
      <c r="B162" s="467" t="s">
        <v>202</v>
      </c>
      <c r="C162" s="468">
        <v>0</v>
      </c>
      <c r="D162" s="468" t="e">
        <f>-VLOOKUP($A$158,#REF!,MATCH($A$2,#REF!, 0)+4,0)+O162</f>
        <v>#REF!</v>
      </c>
      <c r="E162" s="468">
        <v>0</v>
      </c>
      <c r="F162" s="468">
        <v>0</v>
      </c>
      <c r="G162" s="469" t="e">
        <f>SUM(C162:F162)</f>
        <v>#REF!</v>
      </c>
      <c r="I162" s="470"/>
      <c r="J162" s="471"/>
      <c r="K162" s="474"/>
      <c r="L162" s="472"/>
      <c r="M162" s="474"/>
      <c r="Q162" s="473"/>
      <c r="R162" s="473"/>
      <c r="S162" s="473"/>
      <c r="T162" s="473"/>
      <c r="U162" s="473"/>
      <c r="W162" s="473"/>
      <c r="X162" s="473"/>
      <c r="Y162" s="473"/>
      <c r="Z162" s="473"/>
      <c r="AA162" s="473"/>
    </row>
    <row r="163" spans="1:27" s="466" customFormat="1" x14ac:dyDescent="0.25">
      <c r="B163" s="475" t="s">
        <v>320</v>
      </c>
      <c r="C163" s="476" t="e">
        <f>SUM(C161:C162)+C160</f>
        <v>#REF!</v>
      </c>
      <c r="D163" s="476" t="e">
        <f t="shared" ref="D163:F163" si="53">SUM(D161:D162)+D160</f>
        <v>#REF!</v>
      </c>
      <c r="E163" s="476" t="e">
        <f t="shared" si="53"/>
        <v>#REF!</v>
      </c>
      <c r="F163" s="476" t="e">
        <f t="shared" si="53"/>
        <v>#REF!</v>
      </c>
      <c r="G163" s="476" t="e">
        <f t="shared" ref="G163" si="54">SUM(G160:G162)</f>
        <v>#REF!</v>
      </c>
      <c r="I163" s="477" t="e">
        <f>-VLOOKUP($A$161,#REF!, MATCH($A$2,#REF!, 0)+5,0)-G163</f>
        <v>#REF!</v>
      </c>
      <c r="J163" s="471"/>
      <c r="K163" s="472"/>
      <c r="L163" s="472"/>
      <c r="M163" s="472" t="e">
        <f>G163-D86</f>
        <v>#REF!</v>
      </c>
      <c r="Q163" s="473"/>
      <c r="R163" s="473"/>
      <c r="S163" s="473"/>
      <c r="T163" s="473"/>
      <c r="U163" s="473"/>
      <c r="W163" s="473"/>
      <c r="X163" s="473"/>
      <c r="Y163" s="473"/>
      <c r="Z163" s="473"/>
      <c r="AA163" s="473"/>
    </row>
    <row r="164" spans="1:27" s="466" customFormat="1" outlineLevel="2" x14ac:dyDescent="0.25">
      <c r="A164" s="466" t="s">
        <v>126</v>
      </c>
      <c r="B164" s="467" t="s">
        <v>284</v>
      </c>
      <c r="C164" s="469">
        <v>0</v>
      </c>
      <c r="D164" s="483"/>
      <c r="E164" s="469"/>
      <c r="F164" s="469"/>
      <c r="G164" s="469"/>
      <c r="I164" s="484"/>
      <c r="J164" s="471"/>
      <c r="K164" s="472"/>
      <c r="L164" s="472"/>
      <c r="M164" s="472"/>
      <c r="Q164" s="473"/>
      <c r="R164" s="473"/>
      <c r="S164" s="473"/>
      <c r="T164" s="473"/>
      <c r="U164" s="473"/>
      <c r="W164" s="473"/>
      <c r="X164" s="473"/>
      <c r="Y164" s="473"/>
      <c r="Z164" s="473"/>
      <c r="AA164" s="473"/>
    </row>
    <row r="165" spans="1:27" s="485" customFormat="1" outlineLevel="1" x14ac:dyDescent="0.25">
      <c r="B165" s="486" t="s">
        <v>277</v>
      </c>
      <c r="C165" s="469"/>
      <c r="D165" s="469"/>
      <c r="E165" s="469"/>
      <c r="F165" s="469"/>
      <c r="G165" s="469"/>
      <c r="I165" s="487"/>
      <c r="J165" s="488"/>
      <c r="K165" s="489"/>
      <c r="L165" s="489"/>
      <c r="M165" s="489"/>
      <c r="Q165" s="490"/>
      <c r="R165" s="490"/>
      <c r="S165" s="490"/>
      <c r="T165" s="490"/>
      <c r="U165" s="490"/>
      <c r="W165" s="490"/>
      <c r="X165" s="490"/>
      <c r="Y165" s="490"/>
      <c r="Z165" s="490"/>
      <c r="AA165" s="490"/>
    </row>
    <row r="166" spans="1:27" s="466" customFormat="1" x14ac:dyDescent="0.25">
      <c r="B166" s="467" t="s">
        <v>41</v>
      </c>
      <c r="C166" s="468">
        <f>-VLOOKUP($A$157,'S_CONT_SOCIE (PAST)-dont use'!$1:$1048576,MATCH($A$2,'S_CONT_SOCIE (PAST)-dont use'!$7:$7,0)+1,0)+W166</f>
        <v>65.801135040000005</v>
      </c>
      <c r="D166" s="468">
        <v>0</v>
      </c>
      <c r="E166" s="468">
        <f>-VLOOKUP($A$159,'S_CONT_SOCIE (PAST)-dont use'!$1:$1048576,MATCH($A$2,'S_CONT_SOCIE (PAST)-dont use'!$7:$7,0)+1,0)+Z166</f>
        <v>2.6706000000000001E-4</v>
      </c>
      <c r="F166" s="468" t="e">
        <f>-VLOOKUP($A$160,#REF!,MATCH($A$2,#REF!, 0)+7,0)</f>
        <v>#REF!</v>
      </c>
      <c r="G166" s="478" t="e">
        <f>SUM(C166:F166)</f>
        <v>#REF!</v>
      </c>
      <c r="I166" s="470"/>
      <c r="J166" s="471"/>
      <c r="K166" s="472" t="e">
        <f>G166-E41</f>
        <v>#REF!</v>
      </c>
      <c r="L166" s="472"/>
      <c r="M166" s="472"/>
      <c r="Q166" s="473"/>
      <c r="R166" s="473"/>
      <c r="S166" s="473"/>
      <c r="T166" s="473"/>
      <c r="U166" s="473"/>
      <c r="W166" s="473"/>
      <c r="X166" s="473"/>
      <c r="Y166" s="473"/>
      <c r="Z166" s="473"/>
      <c r="AA166" s="473"/>
    </row>
    <row r="167" spans="1:27" s="466" customFormat="1" x14ac:dyDescent="0.25">
      <c r="B167" s="491" t="s">
        <v>202</v>
      </c>
      <c r="C167" s="468">
        <f>-W167</f>
        <v>0</v>
      </c>
      <c r="D167" s="468">
        <f>-VLOOKUP($A$158,'S_CONT_SOCIE (PAST)-dont use'!$1:$1048576,MATCH($A$2,'S_CONT_SOCIE (PAST)-dont use'!$7:$7,0)+1,0)</f>
        <v>244.70458804</v>
      </c>
      <c r="E167" s="468">
        <f>-Z167</f>
        <v>0</v>
      </c>
      <c r="F167" s="468">
        <v>0</v>
      </c>
      <c r="G167" s="469">
        <f>SUM(C167:F167)</f>
        <v>244.70458804</v>
      </c>
      <c r="I167" s="470"/>
      <c r="J167" s="471"/>
      <c r="K167" s="474"/>
      <c r="L167" s="472"/>
      <c r="M167" s="474"/>
      <c r="Q167" s="473"/>
      <c r="R167" s="473"/>
      <c r="S167" s="473"/>
      <c r="T167" s="473"/>
      <c r="U167" s="473"/>
      <c r="W167" s="473"/>
      <c r="X167" s="473"/>
      <c r="Y167" s="473"/>
      <c r="Z167" s="473"/>
      <c r="AA167" s="473"/>
    </row>
    <row r="168" spans="1:27" s="466" customFormat="1" ht="15.75" thickBot="1" x14ac:dyDescent="0.3">
      <c r="B168" s="480" t="s">
        <v>321</v>
      </c>
      <c r="C168" s="481" t="e">
        <f>SUM(C160)+C166+C167</f>
        <v>#REF!</v>
      </c>
      <c r="D168" s="481" t="e">
        <f>SUM(D160)+D166+D167</f>
        <v>#REF!</v>
      </c>
      <c r="E168" s="481" t="e">
        <f>SUM(E160)+E166+E167</f>
        <v>#REF!</v>
      </c>
      <c r="F168" s="481" t="e">
        <f>SUM(F160)+F166+F167</f>
        <v>#REF!</v>
      </c>
      <c r="G168" s="481" t="e">
        <f>SUM(G164:G167)+G160</f>
        <v>#REF!</v>
      </c>
      <c r="I168" s="477" t="e">
        <f>-VLOOKUP($A$161,#REF!, MATCH($A$2,#REF!, 0)+8,0)-G168</f>
        <v>#REF!</v>
      </c>
      <c r="J168" s="471"/>
      <c r="K168" s="482"/>
      <c r="L168" s="482"/>
      <c r="M168" s="472" t="e">
        <f>G168-E86</f>
        <v>#REF!</v>
      </c>
      <c r="Q168" s="479"/>
      <c r="R168" s="479"/>
      <c r="S168" s="473"/>
      <c r="T168" s="473"/>
      <c r="U168" s="473"/>
      <c r="W168" s="479"/>
      <c r="X168" s="479"/>
      <c r="Y168" s="473"/>
      <c r="Z168" s="473"/>
      <c r="AA168" s="473"/>
    </row>
    <row r="169" spans="1:27" outlineLevel="1" x14ac:dyDescent="0.25">
      <c r="B169" s="278" t="s">
        <v>41</v>
      </c>
      <c r="C169" s="258" t="e">
        <f>-VLOOKUP($A$157,#REF!,MATCH($A$2,#REF!, 0)+10,0)+O169</f>
        <v>#REF!</v>
      </c>
      <c r="D169" s="258">
        <v>0</v>
      </c>
      <c r="E169" s="258" t="e">
        <f>-VLOOKUP($A$159,#REF!,MATCH($A$2,#REF!, 0)+10,0)</f>
        <v>#REF!</v>
      </c>
      <c r="F169" s="258" t="e">
        <f>-VLOOKUP($A$160,#REF!,MATCH($A$2,#REF!, 0)+10,0)</f>
        <v>#REF!</v>
      </c>
      <c r="G169" s="290" t="e">
        <f>SUM(C169:F169)</f>
        <v>#REF!</v>
      </c>
      <c r="H169" s="3"/>
      <c r="I169" s="68"/>
      <c r="J169" s="109"/>
      <c r="K169" s="113" t="e">
        <f>G169-F41</f>
        <v>#REF!</v>
      </c>
      <c r="L169" s="121"/>
      <c r="M169" s="115"/>
      <c r="O169" s="164"/>
      <c r="P169" s="49"/>
      <c r="Q169" s="397"/>
      <c r="R169" s="397"/>
      <c r="S169" s="397"/>
      <c r="T169" s="397"/>
      <c r="U169" s="397"/>
      <c r="W169" s="414"/>
      <c r="X169" s="414"/>
      <c r="Y169" s="414"/>
      <c r="Z169" s="414"/>
      <c r="AA169" s="414"/>
    </row>
    <row r="170" spans="1:27" outlineLevel="1" x14ac:dyDescent="0.25">
      <c r="B170" s="278" t="s">
        <v>202</v>
      </c>
      <c r="C170" s="291">
        <v>0</v>
      </c>
      <c r="D170" s="258" t="e">
        <f>-VLOOKUP($A$158,#REF!,MATCH($A$2,#REF!, 0)+10,0)+O170</f>
        <v>#REF!</v>
      </c>
      <c r="E170" s="291">
        <v>0</v>
      </c>
      <c r="F170" s="291">
        <v>0</v>
      </c>
      <c r="G170" s="257" t="e">
        <f>SUM(C170:F170)</f>
        <v>#REF!</v>
      </c>
      <c r="H170" s="3"/>
      <c r="I170" s="68"/>
      <c r="J170" s="109"/>
      <c r="K170" s="114"/>
      <c r="L170" s="121"/>
      <c r="M170" s="114"/>
      <c r="O170" s="164"/>
      <c r="P170" s="49"/>
      <c r="Q170" s="397"/>
      <c r="R170" s="397"/>
      <c r="S170" s="397"/>
      <c r="T170" s="397"/>
      <c r="U170" s="397"/>
      <c r="W170" s="414"/>
      <c r="X170" s="414"/>
      <c r="Y170" s="414"/>
      <c r="Z170" s="414"/>
      <c r="AA170" s="414"/>
    </row>
    <row r="171" spans="1:27" ht="15.75" outlineLevel="1" thickBot="1" x14ac:dyDescent="0.3">
      <c r="B171" s="287" t="s">
        <v>304</v>
      </c>
      <c r="C171" s="288" t="e">
        <f>SUM(C168:C170)</f>
        <v>#REF!</v>
      </c>
      <c r="D171" s="288" t="e">
        <f>SUM(D168:D170)</f>
        <v>#REF!</v>
      </c>
      <c r="E171" s="288" t="e">
        <f t="shared" ref="E171:G171" si="55">SUM(E168:E170)</f>
        <v>#REF!</v>
      </c>
      <c r="F171" s="288" t="e">
        <f t="shared" si="55"/>
        <v>#REF!</v>
      </c>
      <c r="G171" s="288" t="e">
        <f t="shared" si="55"/>
        <v>#REF!</v>
      </c>
      <c r="H171" s="3"/>
      <c r="I171" s="136" t="e">
        <f>-VLOOKUP($A$161,#REF!, MATCH($A$2,#REF!, 0)+11,0)-G171</f>
        <v>#REF!</v>
      </c>
      <c r="J171" s="109"/>
      <c r="K171" s="116"/>
      <c r="L171" s="121"/>
      <c r="M171" s="116" t="e">
        <f>G171-F86</f>
        <v>#REF!</v>
      </c>
      <c r="O171" s="164"/>
      <c r="P171" s="49"/>
      <c r="Q171" s="397"/>
      <c r="R171" s="397"/>
      <c r="S171" s="397"/>
      <c r="T171" s="397"/>
      <c r="U171" s="397"/>
      <c r="W171" s="414"/>
      <c r="X171" s="414"/>
      <c r="Y171" s="414"/>
      <c r="Z171" s="414"/>
      <c r="AA171" s="414"/>
    </row>
    <row r="172" spans="1:27" x14ac:dyDescent="0.25">
      <c r="B172" s="259" t="s">
        <v>279</v>
      </c>
      <c r="C172" s="3"/>
      <c r="D172" s="3"/>
      <c r="E172" s="3"/>
      <c r="F172" s="3"/>
      <c r="G172" s="3"/>
      <c r="H172" s="3"/>
      <c r="O172" s="49"/>
      <c r="P172" s="49"/>
      <c r="Q172" s="49"/>
    </row>
    <row r="173" spans="1:27" x14ac:dyDescent="0.25">
      <c r="B173" s="3"/>
      <c r="C173" s="3"/>
      <c r="D173" s="3"/>
      <c r="E173" s="3"/>
      <c r="F173" s="3"/>
      <c r="G173" s="3"/>
      <c r="H173" s="3"/>
      <c r="O173" s="49"/>
      <c r="P173" s="49"/>
      <c r="Q173" s="49"/>
    </row>
    <row r="174" spans="1:27" x14ac:dyDescent="0.25">
      <c r="B174" s="3"/>
      <c r="C174" s="3"/>
      <c r="D174" s="3"/>
      <c r="E174" s="3"/>
      <c r="F174" s="3"/>
      <c r="G174" s="3"/>
      <c r="H174" s="3"/>
      <c r="O174" s="49"/>
      <c r="P174" s="49"/>
      <c r="Q174" s="49"/>
    </row>
    <row r="175" spans="1:27" x14ac:dyDescent="0.25">
      <c r="B175" s="3"/>
      <c r="C175" s="3"/>
      <c r="D175" s="3"/>
      <c r="E175" s="3"/>
      <c r="F175" s="3"/>
      <c r="G175" s="3"/>
      <c r="H175" s="3"/>
    </row>
    <row r="176" spans="1:27" x14ac:dyDescent="0.25">
      <c r="B176" s="3"/>
      <c r="C176" s="3"/>
      <c r="D176" s="3"/>
      <c r="E176" s="3"/>
      <c r="F176" s="3"/>
      <c r="G176" s="3"/>
    </row>
    <row r="177" spans="1:25" x14ac:dyDescent="0.25">
      <c r="B177" s="3"/>
      <c r="C177" s="3"/>
      <c r="D177" s="3"/>
      <c r="E177" s="3"/>
      <c r="F177" s="3"/>
      <c r="G177" s="3"/>
    </row>
    <row r="178" spans="1:25" x14ac:dyDescent="0.25">
      <c r="B178" s="1" t="s">
        <v>251</v>
      </c>
      <c r="C178" s="132"/>
      <c r="D178" s="2"/>
      <c r="E178" s="2"/>
      <c r="F178" s="2"/>
      <c r="G178" s="3"/>
    </row>
    <row r="179" spans="1:25" x14ac:dyDescent="0.25">
      <c r="B179" s="2"/>
      <c r="C179" s="2"/>
      <c r="D179" s="2"/>
      <c r="E179" s="2"/>
      <c r="F179" s="2"/>
      <c r="G179" s="3"/>
      <c r="H179" s="4"/>
      <c r="I179" s="4"/>
      <c r="J179" s="4"/>
      <c r="K179" s="4"/>
      <c r="L179" s="4"/>
      <c r="M179" s="7" t="s">
        <v>104</v>
      </c>
      <c r="N179" s="4"/>
      <c r="O179" s="4"/>
    </row>
    <row r="180" spans="1:25" x14ac:dyDescent="0.25">
      <c r="B180" s="261" t="s">
        <v>105</v>
      </c>
      <c r="C180" s="261"/>
      <c r="D180" s="261"/>
      <c r="E180" s="261"/>
      <c r="F180" s="261"/>
      <c r="G180" s="3"/>
      <c r="H180" s="4"/>
      <c r="I180" s="4"/>
      <c r="J180" s="4"/>
      <c r="K180" s="4"/>
      <c r="L180" s="4"/>
      <c r="M180" s="7" t="s">
        <v>333</v>
      </c>
      <c r="N180" s="4"/>
      <c r="O180" s="9" t="s">
        <v>107</v>
      </c>
    </row>
    <row r="181" spans="1:25" ht="15" customHeight="1" x14ac:dyDescent="0.25">
      <c r="B181" s="545" t="s">
        <v>0</v>
      </c>
      <c r="C181" s="545"/>
      <c r="D181" s="545"/>
      <c r="E181" s="545"/>
      <c r="F181" s="545"/>
      <c r="G181" s="3"/>
      <c r="H181" s="38" t="s">
        <v>106</v>
      </c>
      <c r="I181" s="43"/>
      <c r="J181" s="43"/>
      <c r="K181" s="56"/>
      <c r="L181" s="4"/>
      <c r="M181" s="126"/>
      <c r="N181" s="4"/>
      <c r="O181" s="170" t="s">
        <v>1</v>
      </c>
      <c r="Q181" s="523" t="s">
        <v>312</v>
      </c>
      <c r="R181" s="524"/>
      <c r="S181" s="524"/>
      <c r="T181" s="525"/>
      <c r="V181" s="533" t="s">
        <v>313</v>
      </c>
      <c r="W181" s="534"/>
      <c r="X181" s="534"/>
      <c r="Y181" s="535"/>
    </row>
    <row r="182" spans="1:25" x14ac:dyDescent="0.25">
      <c r="B182" s="171" t="s">
        <v>2</v>
      </c>
      <c r="C182" s="386" t="s">
        <v>323</v>
      </c>
      <c r="D182" s="386" t="s">
        <v>329</v>
      </c>
      <c r="E182" s="386" t="s">
        <v>329</v>
      </c>
      <c r="F182" s="386" t="s">
        <v>332</v>
      </c>
      <c r="G182" s="329"/>
      <c r="H182" s="330" t="s">
        <v>323</v>
      </c>
      <c r="I182" s="330" t="s">
        <v>329</v>
      </c>
      <c r="J182" s="330" t="s">
        <v>329</v>
      </c>
      <c r="K182" s="330" t="s">
        <v>332</v>
      </c>
      <c r="L182" s="331"/>
      <c r="M182" s="332" t="s">
        <v>329</v>
      </c>
      <c r="N182" s="333"/>
      <c r="O182" s="334" t="s">
        <v>334</v>
      </c>
      <c r="Q182" s="505" t="s">
        <v>323</v>
      </c>
      <c r="R182" s="395" t="s">
        <v>329</v>
      </c>
      <c r="S182" s="395" t="s">
        <v>329</v>
      </c>
      <c r="T182" s="398" t="s">
        <v>332</v>
      </c>
      <c r="V182" s="416" t="s">
        <v>323</v>
      </c>
      <c r="W182" s="412" t="s">
        <v>329</v>
      </c>
      <c r="X182" s="412" t="s">
        <v>329</v>
      </c>
      <c r="Y182" s="417" t="s">
        <v>332</v>
      </c>
    </row>
    <row r="183" spans="1:25" x14ac:dyDescent="0.25">
      <c r="B183" s="173" t="s">
        <v>2</v>
      </c>
      <c r="C183" s="387" t="s">
        <v>295</v>
      </c>
      <c r="D183" s="387" t="s">
        <v>296</v>
      </c>
      <c r="E183" s="387" t="s">
        <v>297</v>
      </c>
      <c r="F183" s="387" t="s">
        <v>296</v>
      </c>
      <c r="G183" s="329"/>
      <c r="H183" s="330" t="s">
        <v>6</v>
      </c>
      <c r="I183" s="330" t="s">
        <v>7</v>
      </c>
      <c r="J183" s="330" t="s">
        <v>8</v>
      </c>
      <c r="K183" s="330" t="s">
        <v>7</v>
      </c>
      <c r="L183" s="331"/>
      <c r="M183" s="335" t="s">
        <v>7</v>
      </c>
      <c r="N183" s="336"/>
      <c r="O183" s="337" t="s">
        <v>7</v>
      </c>
      <c r="Q183" s="506" t="s">
        <v>295</v>
      </c>
      <c r="R183" s="402" t="s">
        <v>296</v>
      </c>
      <c r="S183" s="402" t="s">
        <v>297</v>
      </c>
      <c r="T183" s="403" t="s">
        <v>296</v>
      </c>
      <c r="V183" s="504" t="s">
        <v>295</v>
      </c>
      <c r="W183" s="421" t="s">
        <v>296</v>
      </c>
      <c r="X183" s="421" t="s">
        <v>297</v>
      </c>
      <c r="Y183" s="422" t="s">
        <v>296</v>
      </c>
    </row>
    <row r="184" spans="1:25" ht="15" customHeight="1" x14ac:dyDescent="0.25">
      <c r="B184" s="273" t="s">
        <v>209</v>
      </c>
      <c r="C184" s="256" t="s">
        <v>2</v>
      </c>
      <c r="D184" s="256" t="s">
        <v>2</v>
      </c>
      <c r="E184" s="256" t="s">
        <v>2</v>
      </c>
      <c r="F184" s="256" t="s">
        <v>2</v>
      </c>
      <c r="G184" s="3"/>
      <c r="H184" s="20"/>
      <c r="I184" s="20"/>
      <c r="J184" s="20"/>
      <c r="K184" s="20"/>
      <c r="L184" s="4"/>
      <c r="M184" s="98"/>
      <c r="N184" s="4"/>
      <c r="O184" s="66"/>
      <c r="Q184" s="526" t="s">
        <v>299</v>
      </c>
      <c r="R184" s="527"/>
      <c r="S184" s="527"/>
      <c r="T184" s="528"/>
      <c r="V184" s="536" t="s">
        <v>299</v>
      </c>
      <c r="W184" s="537"/>
      <c r="X184" s="537"/>
      <c r="Y184" s="538"/>
    </row>
    <row r="185" spans="1:25" x14ac:dyDescent="0.25">
      <c r="A185" s="54" t="s">
        <v>44</v>
      </c>
      <c r="B185" s="270" t="s">
        <v>282</v>
      </c>
      <c r="C185" s="376" t="e">
        <f>-VLOOKUP($A185,#REF!,MATCH($A$4,#REF!,0),0)</f>
        <v>#REF!</v>
      </c>
      <c r="D185" s="376" t="e">
        <f>-VLOOKUP($A185,#REF!,MATCH($A$4,#REF!,0)+1,0)</f>
        <v>#REF!</v>
      </c>
      <c r="E185" s="376">
        <f>-VLOOKUP($A185,'S_CONT_OS (MYFR)-dont use'!$1:$1048576,MATCH($A$4,'S_CONT_OS (MYFR)-dont use'!$7:$7,0),0)</f>
        <v>0</v>
      </c>
      <c r="F185" s="376" t="e">
        <f>-VLOOKUP($A185,#REF!,MATCH($A$4,#REF!,0)+1,0)</f>
        <v>#REF!</v>
      </c>
      <c r="G185" s="3"/>
      <c r="H185" s="78"/>
      <c r="I185" s="78"/>
      <c r="J185" s="78"/>
      <c r="K185" s="78"/>
      <c r="L185" s="4"/>
      <c r="M185" s="218"/>
      <c r="N185" s="245"/>
      <c r="O185" s="231" t="e">
        <f>D185-M185</f>
        <v>#REF!</v>
      </c>
      <c r="Q185" s="529"/>
      <c r="R185" s="530"/>
      <c r="S185" s="530"/>
      <c r="T185" s="531"/>
      <c r="V185" s="539"/>
      <c r="W185" s="540"/>
      <c r="X185" s="540"/>
      <c r="Y185" s="541"/>
    </row>
    <row r="186" spans="1:25" ht="15" customHeight="1" outlineLevel="1" x14ac:dyDescent="0.25">
      <c r="A186" s="54" t="s">
        <v>45</v>
      </c>
      <c r="B186" s="278" t="s">
        <v>211</v>
      </c>
      <c r="C186" s="376" t="e">
        <f>-VLOOKUP($A186,#REF!,MATCH($A$4,#REF!,0),0)</f>
        <v>#REF!</v>
      </c>
      <c r="D186" s="376" t="e">
        <f>-VLOOKUP($A186,#REF!,MATCH($A$4,#REF!,0)+1,0)</f>
        <v>#REF!</v>
      </c>
      <c r="E186" s="376">
        <f>-VLOOKUP($A186,'S_CONT_OS (MYFR)-dont use'!$1:$1048576,MATCH($A$4,'S_CONT_OS (MYFR)-dont use'!$7:$7,0),0)</f>
        <v>0</v>
      </c>
      <c r="F186" s="376" t="e">
        <f>-VLOOKUP($A186,#REF!,MATCH($A$4,#REF!,0)+1,0)</f>
        <v>#REF!</v>
      </c>
      <c r="G186" s="3"/>
      <c r="H186" s="78"/>
      <c r="I186" s="78"/>
      <c r="J186" s="78"/>
      <c r="K186" s="78"/>
      <c r="L186" s="4"/>
      <c r="M186" s="218"/>
      <c r="N186" s="245"/>
      <c r="O186" s="231" t="e">
        <f t="shared" ref="O186:O215" si="56">D186-M186</f>
        <v>#REF!</v>
      </c>
      <c r="Q186" s="397"/>
      <c r="R186" s="397"/>
      <c r="S186" s="397"/>
      <c r="T186" s="397"/>
      <c r="V186" s="414"/>
      <c r="W186" s="414"/>
      <c r="X186" s="414"/>
      <c r="Y186" s="414"/>
    </row>
    <row r="187" spans="1:25" ht="15" customHeight="1" outlineLevel="1" x14ac:dyDescent="0.25">
      <c r="A187" s="54" t="s">
        <v>49</v>
      </c>
      <c r="B187" s="278" t="s">
        <v>16</v>
      </c>
      <c r="C187" s="376" t="e">
        <f>-VLOOKUP($A187,#REF!,MATCH($A$4,#REF!,0),0)</f>
        <v>#REF!</v>
      </c>
      <c r="D187" s="376" t="e">
        <f>-VLOOKUP($A187,#REF!,MATCH($A$4,#REF!,0)+1,0)</f>
        <v>#REF!</v>
      </c>
      <c r="E187" s="376">
        <f>-VLOOKUP($A187,'S_CONT_OS (MYFR)-dont use'!$1:$1048576,MATCH($A$4,'S_CONT_OS (MYFR)-dont use'!$7:$7,0),0)</f>
        <v>0</v>
      </c>
      <c r="F187" s="376" t="e">
        <f>-VLOOKUP($A187,#REF!,MATCH($A$4,#REF!,0)+1,0)</f>
        <v>#REF!</v>
      </c>
      <c r="G187" s="3"/>
      <c r="H187" s="78"/>
      <c r="I187" s="78"/>
      <c r="J187" s="78"/>
      <c r="K187" s="78"/>
      <c r="L187" s="4"/>
      <c r="M187" s="218"/>
      <c r="N187" s="245"/>
      <c r="O187" s="231" t="e">
        <f t="shared" si="56"/>
        <v>#REF!</v>
      </c>
      <c r="Q187" s="397"/>
      <c r="R187" s="397"/>
      <c r="S187" s="397"/>
      <c r="T187" s="397"/>
      <c r="V187" s="414"/>
      <c r="W187" s="414"/>
      <c r="X187" s="414"/>
      <c r="Y187" s="414"/>
    </row>
    <row r="188" spans="1:25" x14ac:dyDescent="0.25">
      <c r="A188" s="54" t="s">
        <v>47</v>
      </c>
      <c r="B188" s="278" t="s">
        <v>14</v>
      </c>
      <c r="C188" s="376" t="e">
        <f>-VLOOKUP($A188,#REF!,MATCH($A$4,#REF!,0),0)</f>
        <v>#REF!</v>
      </c>
      <c r="D188" s="376" t="e">
        <f>-VLOOKUP($A188,#REF!,MATCH($A$4,#REF!,0)+1,0)</f>
        <v>#REF!</v>
      </c>
      <c r="E188" s="376">
        <f>-VLOOKUP($A188,'S_CONT_OS (MYFR)-dont use'!$1:$1048576,MATCH($A$4,'S_CONT_OS (MYFR)-dont use'!$7:$7,0),0)</f>
        <v>244.85540609</v>
      </c>
      <c r="F188" s="376" t="e">
        <f>-VLOOKUP($A188,#REF!,MATCH($A$4,#REF!,0)+1,0)</f>
        <v>#REF!</v>
      </c>
      <c r="G188" s="3"/>
      <c r="H188" s="78"/>
      <c r="I188" s="78"/>
      <c r="J188" s="78"/>
      <c r="K188" s="78"/>
      <c r="L188" s="4"/>
      <c r="M188" s="218"/>
      <c r="N188" s="245"/>
      <c r="O188" s="231" t="e">
        <f t="shared" si="56"/>
        <v>#REF!</v>
      </c>
      <c r="Q188" s="397"/>
      <c r="R188" s="397"/>
      <c r="S188" s="397"/>
      <c r="T188" s="397"/>
      <c r="V188" s="414"/>
      <c r="W188" s="414"/>
      <c r="X188" s="414"/>
      <c r="Y188" s="414"/>
    </row>
    <row r="189" spans="1:25" x14ac:dyDescent="0.25">
      <c r="A189" s="54" t="s">
        <v>48</v>
      </c>
      <c r="B189" s="278" t="s">
        <v>15</v>
      </c>
      <c r="C189" s="376" t="e">
        <f>-VLOOKUP($A189,#REF!,MATCH($A$4,#REF!,0),0)</f>
        <v>#REF!</v>
      </c>
      <c r="D189" s="376" t="e">
        <f>-VLOOKUP($A189,#REF!,MATCH($A$4,#REF!,0)+1,0)</f>
        <v>#REF!</v>
      </c>
      <c r="E189" s="376">
        <f>-VLOOKUP($A189,'S_CONT_OS (MYFR)-dont use'!$1:$1048576,MATCH($A$4,'S_CONT_OS (MYFR)-dont use'!$7:$7,0),0)</f>
        <v>271.336592</v>
      </c>
      <c r="F189" s="376" t="e">
        <f>-VLOOKUP($A189,#REF!,MATCH($A$4,#REF!,0)+1,0)</f>
        <v>#REF!</v>
      </c>
      <c r="G189" s="3"/>
      <c r="H189" s="78"/>
      <c r="I189" s="78"/>
      <c r="J189" s="78"/>
      <c r="K189" s="78"/>
      <c r="L189" s="4"/>
      <c r="M189" s="218"/>
      <c r="N189" s="245"/>
      <c r="O189" s="231" t="e">
        <f t="shared" si="56"/>
        <v>#REF!</v>
      </c>
      <c r="Q189" s="397"/>
      <c r="R189" s="397"/>
      <c r="S189" s="397"/>
      <c r="T189" s="397"/>
      <c r="V189" s="414"/>
      <c r="W189" s="414"/>
      <c r="X189" s="414"/>
      <c r="Y189" s="414"/>
    </row>
    <row r="190" spans="1:25" ht="15" customHeight="1" outlineLevel="1" x14ac:dyDescent="0.25">
      <c r="A190" s="54" t="s">
        <v>46</v>
      </c>
      <c r="B190" s="270" t="s">
        <v>13</v>
      </c>
      <c r="C190" s="376" t="e">
        <f>-VLOOKUP($A190,#REF!,MATCH($A$4,#REF!,0),0)</f>
        <v>#REF!</v>
      </c>
      <c r="D190" s="376" t="e">
        <f>-VLOOKUP($A190,#REF!,MATCH($A$4,#REF!,0)+1,0)</f>
        <v>#REF!</v>
      </c>
      <c r="E190" s="376">
        <f>-VLOOKUP($A190,'S_CONT_OS (MYFR)-dont use'!$1:$1048576,MATCH($A$4,'S_CONT_OS (MYFR)-dont use'!$7:$7,0),0)</f>
        <v>0</v>
      </c>
      <c r="F190" s="376" t="e">
        <f>-VLOOKUP($A190,#REF!,MATCH($A$4,#REF!,0)+1,0)</f>
        <v>#REF!</v>
      </c>
      <c r="G190" s="3"/>
      <c r="H190" s="78"/>
      <c r="I190" s="78"/>
      <c r="J190" s="78"/>
      <c r="K190" s="78"/>
      <c r="L190" s="4"/>
      <c r="M190" s="218"/>
      <c r="N190" s="245"/>
      <c r="O190" s="231" t="e">
        <f t="shared" si="56"/>
        <v>#REF!</v>
      </c>
      <c r="Q190" s="397"/>
      <c r="R190" s="397"/>
      <c r="S190" s="397"/>
      <c r="T190" s="397"/>
      <c r="V190" s="414"/>
      <c r="W190" s="414"/>
      <c r="X190" s="414"/>
      <c r="Y190" s="414"/>
    </row>
    <row r="191" spans="1:25" x14ac:dyDescent="0.25">
      <c r="A191" s="54" t="s">
        <v>50</v>
      </c>
      <c r="B191" s="278" t="s">
        <v>17</v>
      </c>
      <c r="C191" s="376" t="e">
        <f>-VLOOKUP($A191,#REF!,MATCH($A$4,#REF!,0),0)</f>
        <v>#REF!</v>
      </c>
      <c r="D191" s="376" t="e">
        <f>-VLOOKUP($A191,#REF!,MATCH($A$4,#REF!,0)+1,0)</f>
        <v>#REF!</v>
      </c>
      <c r="E191" s="376">
        <f>-VLOOKUP($A191,'S_CONT_OS (MYFR)-dont use'!$1:$1048576,MATCH($A$4,'S_CONT_OS (MYFR)-dont use'!$7:$7,0),0)</f>
        <v>1150.1393847500001</v>
      </c>
      <c r="F191" s="376" t="e">
        <f>-VLOOKUP($A191,#REF!,MATCH($A$4,#REF!,0)+1,0)</f>
        <v>#REF!</v>
      </c>
      <c r="G191" s="3"/>
      <c r="H191" s="78"/>
      <c r="I191" s="78"/>
      <c r="J191" s="78"/>
      <c r="K191" s="78"/>
      <c r="L191" s="4"/>
      <c r="M191" s="218"/>
      <c r="N191" s="245"/>
      <c r="O191" s="231" t="e">
        <f t="shared" si="56"/>
        <v>#REF!</v>
      </c>
      <c r="Q191" s="397"/>
      <c r="R191" s="397"/>
      <c r="S191" s="397"/>
      <c r="T191" s="397"/>
      <c r="V191" s="414"/>
      <c r="W191" s="414"/>
      <c r="X191" s="414"/>
      <c r="Y191" s="414"/>
    </row>
    <row r="192" spans="1:25" x14ac:dyDescent="0.25">
      <c r="A192" s="54" t="s">
        <v>51</v>
      </c>
      <c r="B192" s="274" t="s">
        <v>237</v>
      </c>
      <c r="C192" s="378" t="e">
        <f>SUM(C185:C191)</f>
        <v>#REF!</v>
      </c>
      <c r="D192" s="378" t="e">
        <f t="shared" ref="D192:F192" si="57">SUM(D185:D191)</f>
        <v>#REF!</v>
      </c>
      <c r="E192" s="378">
        <f t="shared" si="57"/>
        <v>1666.3313828400001</v>
      </c>
      <c r="F192" s="378" t="e">
        <f t="shared" si="57"/>
        <v>#REF!</v>
      </c>
      <c r="G192" s="3"/>
      <c r="H192" s="135" t="e">
        <f>-VLOOKUP($A192,#REF!,MATCH($A$4,#REF!,0),0)-C192</f>
        <v>#REF!</v>
      </c>
      <c r="I192" s="135" t="e">
        <f>-VLOOKUP($A192,#REF!,MATCH($A$4,#REF!,0)+1,0)-D192</f>
        <v>#REF!</v>
      </c>
      <c r="J192" s="135">
        <f>-VLOOKUP($A192,'S_CONT_OS (MYFR)-dont use'!$1:$1048576,MATCH($A$4,'S_CONT_OS (MYFR)-dont use'!$7:$7,0),0)-E192</f>
        <v>-1.0004441719502211E-11</v>
      </c>
      <c r="K192" s="135" t="e">
        <f>-VLOOKUP($A192,#REF!,MATCH($A$4,#REF!,0)+1,0)-F192</f>
        <v>#REF!</v>
      </c>
      <c r="L192" s="4"/>
      <c r="M192" s="223"/>
      <c r="N192" s="245"/>
      <c r="O192" s="238" t="e">
        <f t="shared" si="56"/>
        <v>#REF!</v>
      </c>
      <c r="Q192" s="397"/>
      <c r="R192" s="397"/>
      <c r="S192" s="397"/>
      <c r="T192" s="397"/>
      <c r="V192" s="414"/>
      <c r="W192" s="414"/>
      <c r="X192" s="414"/>
      <c r="Y192" s="414"/>
    </row>
    <row r="193" spans="1:25" ht="10.35" customHeight="1" x14ac:dyDescent="0.25">
      <c r="B193" s="278" t="s">
        <v>2</v>
      </c>
      <c r="C193" s="278" t="s">
        <v>2</v>
      </c>
      <c r="D193" s="278" t="s">
        <v>2</v>
      </c>
      <c r="E193" s="278" t="s">
        <v>2</v>
      </c>
      <c r="F193" s="278" t="s">
        <v>2</v>
      </c>
      <c r="G193" s="3"/>
      <c r="H193" s="68"/>
      <c r="I193" s="68"/>
      <c r="J193" s="68"/>
      <c r="K193" s="68"/>
      <c r="L193" s="4"/>
      <c r="M193" s="218"/>
      <c r="N193" s="245"/>
      <c r="O193" s="231"/>
      <c r="Q193" s="397"/>
      <c r="R193" s="397"/>
      <c r="S193" s="397"/>
      <c r="T193" s="397"/>
      <c r="V193" s="414"/>
      <c r="W193" s="414"/>
      <c r="X193" s="414"/>
      <c r="Y193" s="414"/>
    </row>
    <row r="194" spans="1:25" x14ac:dyDescent="0.25">
      <c r="B194" s="273" t="s">
        <v>238</v>
      </c>
      <c r="C194" s="376" t="s">
        <v>2</v>
      </c>
      <c r="D194" s="376" t="s">
        <v>2</v>
      </c>
      <c r="E194" s="376" t="s">
        <v>2</v>
      </c>
      <c r="F194" s="376" t="s">
        <v>2</v>
      </c>
      <c r="G194" s="3"/>
      <c r="H194" s="68"/>
      <c r="I194" s="68"/>
      <c r="J194" s="68"/>
      <c r="K194" s="68"/>
      <c r="L194" s="4"/>
      <c r="M194" s="218"/>
      <c r="N194" s="245"/>
      <c r="O194" s="231"/>
      <c r="Q194" s="397"/>
      <c r="R194" s="397"/>
      <c r="S194" s="397"/>
      <c r="T194" s="397"/>
      <c r="V194" s="414"/>
      <c r="W194" s="414"/>
      <c r="X194" s="414"/>
      <c r="Y194" s="414"/>
    </row>
    <row r="195" spans="1:25" x14ac:dyDescent="0.25">
      <c r="A195" s="54" t="s">
        <v>55</v>
      </c>
      <c r="B195" s="278" t="s">
        <v>239</v>
      </c>
      <c r="C195" s="376" t="e">
        <f>VLOOKUP($A195,#REF!,MATCH($A$4,#REF!,0),0)+C198</f>
        <v>#REF!</v>
      </c>
      <c r="D195" s="376" t="e">
        <f>VLOOKUP($A195,#REF!,MATCH($A$4,#REF!,0)+1,0)+D198</f>
        <v>#REF!</v>
      </c>
      <c r="E195" s="376">
        <f>VLOOKUP($A195,'S_CONT_OS (MYFR)-dont use'!$1:$1048576,MATCH($A$4,'S_CONT_OS (MYFR)-dont use'!$7:$7,0),0)+E198</f>
        <v>16.232399000000001</v>
      </c>
      <c r="F195" s="376" t="e">
        <f>VLOOKUP($A195,#REF!,MATCH($A$4,#REF!,0)+1,0)</f>
        <v>#REF!</v>
      </c>
      <c r="G195" s="3"/>
      <c r="H195" s="68"/>
      <c r="I195" s="68"/>
      <c r="J195" s="68"/>
      <c r="K195" s="68"/>
      <c r="L195" s="4"/>
      <c r="M195" s="218"/>
      <c r="N195" s="245"/>
      <c r="O195" s="231" t="e">
        <f t="shared" si="56"/>
        <v>#REF!</v>
      </c>
      <c r="Q195" s="397"/>
      <c r="R195" s="397"/>
      <c r="S195" s="397"/>
      <c r="T195" s="397"/>
      <c r="V195" s="414"/>
      <c r="W195" s="414"/>
      <c r="X195" s="414"/>
      <c r="Y195" s="414"/>
    </row>
    <row r="196" spans="1:25" x14ac:dyDescent="0.25">
      <c r="A196" s="54" t="s">
        <v>53</v>
      </c>
      <c r="B196" s="278" t="s">
        <v>23</v>
      </c>
      <c r="C196" s="376" t="e">
        <f>VLOOKUP($A196,#REF!,MATCH($A$4,#REF!,0),0)</f>
        <v>#REF!</v>
      </c>
      <c r="D196" s="376" t="e">
        <f>VLOOKUP($A196,#REF!,MATCH($A$4,#REF!,0)+1,0)</f>
        <v>#REF!</v>
      </c>
      <c r="E196" s="376">
        <f>VLOOKUP($A196,'S_CONT_OS (MYFR)-dont use'!$1:$1048576,MATCH($A$4,'S_CONT_OS (MYFR)-dont use'!$7:$7,0),0)</f>
        <v>271.53060068000002</v>
      </c>
      <c r="F196" s="376" t="e">
        <f>VLOOKUP($A196,#REF!,MATCH($A$4,#REF!,0)+1,0)</f>
        <v>#REF!</v>
      </c>
      <c r="G196" s="3"/>
      <c r="H196" s="68"/>
      <c r="I196" s="68"/>
      <c r="J196" s="68"/>
      <c r="K196" s="68"/>
      <c r="L196" s="4"/>
      <c r="M196" s="218"/>
      <c r="N196" s="245"/>
      <c r="O196" s="231" t="e">
        <f t="shared" si="56"/>
        <v>#REF!</v>
      </c>
      <c r="Q196" s="397"/>
      <c r="R196" s="397"/>
      <c r="S196" s="397"/>
      <c r="T196" s="397"/>
      <c r="V196" s="414"/>
      <c r="W196" s="414"/>
      <c r="X196" s="414"/>
      <c r="Y196" s="414"/>
    </row>
    <row r="197" spans="1:25" x14ac:dyDescent="0.25">
      <c r="A197" s="54" t="s">
        <v>232</v>
      </c>
      <c r="B197" s="278" t="s">
        <v>213</v>
      </c>
      <c r="C197" s="376" t="e">
        <f>VLOOKUP($A197,#REF!,MATCH($A$4,#REF!,0),0)</f>
        <v>#REF!</v>
      </c>
      <c r="D197" s="376" t="e">
        <f>VLOOKUP($A197,#REF!,MATCH($A$4,#REF!,0)+1,0)</f>
        <v>#REF!</v>
      </c>
      <c r="E197" s="376">
        <f>VLOOKUP($A197,'S_CONT_OS (MYFR)-dont use'!$1:$1048576,MATCH($A$4,'S_CONT_OS (MYFR)-dont use'!$7:$7,0),0)</f>
        <v>1466.7371852399999</v>
      </c>
      <c r="F197" s="376" t="e">
        <f>VLOOKUP($A197,#REF!,MATCH($A$4,#REF!,0)+1,0)</f>
        <v>#REF!</v>
      </c>
      <c r="G197" s="3"/>
      <c r="H197" s="68"/>
      <c r="I197" s="68"/>
      <c r="J197" s="68"/>
      <c r="K197" s="68"/>
      <c r="L197" s="4"/>
      <c r="M197" s="218"/>
      <c r="N197" s="245"/>
      <c r="O197" s="231" t="e">
        <f t="shared" si="56"/>
        <v>#REF!</v>
      </c>
      <c r="Q197" s="397"/>
      <c r="R197" s="397"/>
      <c r="S197" s="397"/>
      <c r="T197" s="397"/>
      <c r="V197" s="414"/>
      <c r="W197" s="414"/>
      <c r="X197" s="414"/>
      <c r="Y197" s="414"/>
    </row>
    <row r="198" spans="1:25" ht="15" customHeight="1" outlineLevel="2" x14ac:dyDescent="0.25">
      <c r="A198" s="54" t="s">
        <v>162</v>
      </c>
      <c r="B198" s="278" t="s">
        <v>22</v>
      </c>
      <c r="C198" s="376" t="e">
        <f>VLOOKUP($A198,#REF!,MATCH($A$4,#REF!,0),0)</f>
        <v>#REF!</v>
      </c>
      <c r="D198" s="376" t="e">
        <f>VLOOKUP($A198,#REF!,MATCH($A$4,#REF!,0)+1,0)</f>
        <v>#REF!</v>
      </c>
      <c r="E198" s="376">
        <f>VLOOKUP($A198,'S_CONT_OS (MYFR)-dont use'!$1:$1048576,MATCH($A$4,'S_CONT_OS (MYFR)-dont use'!$7:$7,0),0)</f>
        <v>16.232399000000001</v>
      </c>
      <c r="F198" s="376" t="e">
        <f>VLOOKUP($A198,#REF!,MATCH($A$4,#REF!,0)+1,0)</f>
        <v>#REF!</v>
      </c>
      <c r="G198" s="3"/>
      <c r="H198" s="68"/>
      <c r="I198" s="68"/>
      <c r="J198" s="68"/>
      <c r="K198" s="68"/>
      <c r="L198" s="4"/>
      <c r="M198" s="218"/>
      <c r="N198" s="245"/>
      <c r="O198" s="231"/>
      <c r="Q198" s="397"/>
      <c r="R198" s="397"/>
      <c r="S198" s="397"/>
      <c r="T198" s="397"/>
      <c r="V198" s="414"/>
      <c r="W198" s="414"/>
      <c r="X198" s="414"/>
      <c r="Y198" s="414"/>
    </row>
    <row r="199" spans="1:25" ht="15" customHeight="1" outlineLevel="1" x14ac:dyDescent="0.25">
      <c r="A199" s="54" t="s">
        <v>161</v>
      </c>
      <c r="B199" s="278" t="s">
        <v>266</v>
      </c>
      <c r="C199" s="376" t="e">
        <f>VLOOKUP($A199,#REF!,MATCH($A$4,#REF!,0),0)</f>
        <v>#REF!</v>
      </c>
      <c r="D199" s="376" t="e">
        <f>VLOOKUP($A199,#REF!,MATCH($A$4,#REF!,0)+1,0)</f>
        <v>#REF!</v>
      </c>
      <c r="E199" s="376">
        <f>VLOOKUP($A199,'S_CONT_OS (MYFR)-dont use'!$1:$1048576,MATCH($A$4,'S_CONT_OS (MYFR)-dont use'!$7:$7,0),0)</f>
        <v>0</v>
      </c>
      <c r="F199" s="376" t="e">
        <f>VLOOKUP($A199,#REF!,MATCH($A$4,#REF!,0)+1,0)</f>
        <v>#REF!</v>
      </c>
      <c r="G199" s="3"/>
      <c r="H199" s="68"/>
      <c r="I199" s="68"/>
      <c r="J199" s="68"/>
      <c r="K199" s="68"/>
      <c r="L199" s="4"/>
      <c r="M199" s="218"/>
      <c r="N199" s="245"/>
      <c r="O199" s="231"/>
      <c r="Q199" s="397"/>
      <c r="R199" s="397"/>
      <c r="S199" s="397"/>
      <c r="T199" s="397"/>
      <c r="V199" s="414"/>
      <c r="W199" s="414"/>
      <c r="X199" s="414"/>
      <c r="Y199" s="414"/>
    </row>
    <row r="200" spans="1:25" x14ac:dyDescent="0.25">
      <c r="A200" s="54" t="s">
        <v>56</v>
      </c>
      <c r="B200" s="274" t="s">
        <v>214</v>
      </c>
      <c r="C200" s="378" t="e">
        <f>SUM(C195:C199)-C198</f>
        <v>#REF!</v>
      </c>
      <c r="D200" s="378" t="e">
        <f>SUM(D195:D199)-D198</f>
        <v>#REF!</v>
      </c>
      <c r="E200" s="378">
        <f>SUM(E195:E199)-E198</f>
        <v>1754.5001849199998</v>
      </c>
      <c r="F200" s="378" t="e">
        <f>SUM(F195:F199)-F198</f>
        <v>#REF!</v>
      </c>
      <c r="G200" s="3"/>
      <c r="H200" s="135" t="e">
        <f>VLOOKUP($A200,#REF!,MATCH($A$4,#REF!,0),0)-C200</f>
        <v>#REF!</v>
      </c>
      <c r="I200" s="135" t="e">
        <f>VLOOKUP($A200,#REF!,MATCH($A$4,#REF!,0)+1,0)-D200</f>
        <v>#REF!</v>
      </c>
      <c r="J200" s="135">
        <f>VLOOKUP($A200,'S_CONT_OS (MYFR)-dont use'!$1:$1048576,MATCH($A$4,'S_CONT_OS (MYFR)-dont use'!$7:$7,0),0)-E200</f>
        <v>0</v>
      </c>
      <c r="K200" s="135" t="e">
        <f>VLOOKUP($A200,#REF!,MATCH($A$4,#REF!,0)+1,0)-F200</f>
        <v>#REF!</v>
      </c>
      <c r="L200" s="4"/>
      <c r="M200" s="223"/>
      <c r="N200" s="245"/>
      <c r="O200" s="237" t="e">
        <f t="shared" si="56"/>
        <v>#REF!</v>
      </c>
      <c r="Q200" s="397"/>
      <c r="R200" s="397"/>
      <c r="S200" s="397"/>
      <c r="T200" s="397"/>
      <c r="V200" s="414"/>
      <c r="W200" s="414"/>
      <c r="X200" s="414"/>
      <c r="Y200" s="414"/>
    </row>
    <row r="201" spans="1:25" x14ac:dyDescent="0.25">
      <c r="A201" s="54" t="s">
        <v>57</v>
      </c>
      <c r="B201" s="274" t="s">
        <v>215</v>
      </c>
      <c r="C201" s="378" t="e">
        <f>C192-C200</f>
        <v>#REF!</v>
      </c>
      <c r="D201" s="378" t="e">
        <f t="shared" ref="D201:F201" si="58">D192-D200</f>
        <v>#REF!</v>
      </c>
      <c r="E201" s="378">
        <f t="shared" si="58"/>
        <v>-88.16880207999975</v>
      </c>
      <c r="F201" s="378" t="e">
        <f t="shared" si="58"/>
        <v>#REF!</v>
      </c>
      <c r="G201" s="3"/>
      <c r="H201" s="135" t="e">
        <f>-VLOOKUP($A201,#REF!,MATCH($A$4,#REF!,0),0)-C201</f>
        <v>#REF!</v>
      </c>
      <c r="I201" s="135" t="e">
        <f>-VLOOKUP($A201,#REF!,MATCH($A$4,#REF!,0)+1,0)-D201</f>
        <v>#REF!</v>
      </c>
      <c r="J201" s="135">
        <f>-VLOOKUP($A201,'S_CONT_OS (MYFR)-dont use'!$1:$1048576,MATCH($A$4,'S_CONT_OS (MYFR)-dont use'!$7:$7,0),0)-E201</f>
        <v>-1.5631940186722204E-13</v>
      </c>
      <c r="K201" s="135" t="e">
        <f>-VLOOKUP($A201,#REF!,MATCH($A$4,#REF!,0)+1,0)-F201</f>
        <v>#REF!</v>
      </c>
      <c r="L201" s="4"/>
      <c r="M201" s="223"/>
      <c r="N201" s="245"/>
      <c r="O201" s="238" t="e">
        <f t="shared" si="56"/>
        <v>#REF!</v>
      </c>
      <c r="Q201" s="397"/>
      <c r="R201" s="397"/>
      <c r="S201" s="397"/>
      <c r="T201" s="397"/>
      <c r="V201" s="414"/>
      <c r="W201" s="414"/>
      <c r="X201" s="414"/>
      <c r="Y201" s="414"/>
    </row>
    <row r="202" spans="1:25" x14ac:dyDescent="0.25">
      <c r="B202" s="273" t="s">
        <v>28</v>
      </c>
      <c r="C202" s="375" t="s">
        <v>2</v>
      </c>
      <c r="D202" s="375" t="s">
        <v>2</v>
      </c>
      <c r="E202" s="375" t="s">
        <v>2</v>
      </c>
      <c r="F202" s="375" t="s">
        <v>2</v>
      </c>
      <c r="G202" s="3"/>
      <c r="H202" s="96"/>
      <c r="I202" s="96"/>
      <c r="J202" s="96"/>
      <c r="K202" s="96"/>
      <c r="L202" s="4"/>
      <c r="M202" s="226"/>
      <c r="N202" s="246"/>
      <c r="O202" s="231"/>
      <c r="Q202" s="397"/>
      <c r="R202" s="397"/>
      <c r="S202" s="397"/>
      <c r="T202" s="397"/>
      <c r="V202" s="414"/>
      <c r="W202" s="414"/>
      <c r="X202" s="414"/>
      <c r="Y202" s="414"/>
    </row>
    <row r="203" spans="1:25" ht="15" customHeight="1" outlineLevel="1" x14ac:dyDescent="0.25">
      <c r="A203" s="54" t="s">
        <v>58</v>
      </c>
      <c r="B203" s="278" t="s">
        <v>29</v>
      </c>
      <c r="C203" s="376" t="e">
        <f>-VLOOKUP($A203,#REF!,MATCH($A$4,#REF!,0),0)</f>
        <v>#REF!</v>
      </c>
      <c r="D203" s="376" t="e">
        <f>-VLOOKUP($A203,#REF!,MATCH($A$4,#REF!,0)+1,0)</f>
        <v>#REF!</v>
      </c>
      <c r="E203" s="376">
        <f>-VLOOKUP($A203,'S_CONT_OS (MYFR)-dont use'!$1:$1048576,MATCH($A$4,'S_CONT_OS (MYFR)-dont use'!$7:$7,0),0)</f>
        <v>0</v>
      </c>
      <c r="F203" s="376" t="e">
        <f>-VLOOKUP($A203,#REF!,MATCH($A$4,#REF!,0)+1,0)</f>
        <v>#REF!</v>
      </c>
      <c r="G203" s="3"/>
      <c r="H203" s="96"/>
      <c r="I203" s="96"/>
      <c r="J203" s="96">
        <f>-VLOOKUP($A203,'S_CONT_OS (MYFR)-dont use'!$1:$1048576,MATCH($A$4,'S_CONT_OS (MYFR)-dont use'!$7:$7,0),0)-E203</f>
        <v>0</v>
      </c>
      <c r="K203" s="96"/>
      <c r="L203" s="4"/>
      <c r="M203" s="222"/>
      <c r="N203" s="246"/>
      <c r="O203" s="231" t="e">
        <f t="shared" si="56"/>
        <v>#REF!</v>
      </c>
      <c r="Q203" s="397"/>
      <c r="R203" s="397"/>
      <c r="S203" s="397"/>
      <c r="T203" s="397"/>
      <c r="V203" s="414"/>
      <c r="W203" s="414"/>
      <c r="X203" s="414"/>
      <c r="Y203" s="414"/>
    </row>
    <row r="204" spans="1:25" x14ac:dyDescent="0.25">
      <c r="A204" s="54" t="s">
        <v>60</v>
      </c>
      <c r="B204" s="278" t="s">
        <v>276</v>
      </c>
      <c r="C204" s="376" t="e">
        <f>-VLOOKUP($A204,#REF!,MATCH($A$4,#REF!,0),0)+C203</f>
        <v>#REF!</v>
      </c>
      <c r="D204" s="376" t="e">
        <f>-VLOOKUP($A204,#REF!,MATCH($A$4,#REF!,0)+1,0)</f>
        <v>#REF!</v>
      </c>
      <c r="E204" s="376">
        <f>-VLOOKUP($A204,'S_CONT_OS (MYFR)-dont use'!$1:$1048576,MATCH($A$4,'S_CONT_OS (MYFR)-dont use'!$7:$7,0),0)</f>
        <v>-7.67331026</v>
      </c>
      <c r="F204" s="376" t="e">
        <f>-VLOOKUP($A204,#REF!,MATCH($A$4,#REF!,0)+1,0)</f>
        <v>#REF!</v>
      </c>
      <c r="G204" s="3"/>
      <c r="H204" s="96"/>
      <c r="I204" s="96"/>
      <c r="J204" s="96"/>
      <c r="K204" s="96"/>
      <c r="L204" s="29"/>
      <c r="M204" s="222"/>
      <c r="N204" s="219"/>
      <c r="O204" s="231" t="e">
        <f t="shared" si="56"/>
        <v>#REF!</v>
      </c>
      <c r="Q204" s="397"/>
      <c r="R204" s="397"/>
      <c r="S204" s="397"/>
      <c r="T204" s="397"/>
      <c r="V204" s="414"/>
      <c r="W204" s="414"/>
      <c r="X204" s="414"/>
      <c r="Y204" s="414"/>
    </row>
    <row r="205" spans="1:25" ht="15" customHeight="1" outlineLevel="1" x14ac:dyDescent="0.25">
      <c r="A205" s="54" t="s">
        <v>61</v>
      </c>
      <c r="B205" s="278" t="s">
        <v>31</v>
      </c>
      <c r="C205" s="292" t="e">
        <f>-VLOOKUP($A205,#REF!,MATCH($A$4,#REF!,0),0)</f>
        <v>#REF!</v>
      </c>
      <c r="D205" s="376" t="e">
        <f>-VLOOKUP($A205,#REF!,MATCH($A$4,#REF!,0)+1,0)</f>
        <v>#REF!</v>
      </c>
      <c r="E205" s="376">
        <f>-VLOOKUP($A205,'S_CONT_OS (MYFR)-dont use'!$1:$1048576,MATCH($A$4,'S_CONT_OS (MYFR)-dont use'!$7:$7,0),0)</f>
        <v>0</v>
      </c>
      <c r="F205" s="376" t="e">
        <f>-VLOOKUP($A205,#REF!,MATCH($A$4,#REF!,0)+1,0)</f>
        <v>#REF!</v>
      </c>
      <c r="G205" s="3"/>
      <c r="H205" s="96"/>
      <c r="I205" s="96"/>
      <c r="J205" s="96">
        <f>-VLOOKUP($A205,'S_CONT_OS (MYFR)-dont use'!$1:$1048576,MATCH($A$4,'S_CONT_OS (MYFR)-dont use'!$7:$7,0),0)-E205</f>
        <v>0</v>
      </c>
      <c r="K205" s="96"/>
      <c r="L205" s="29"/>
      <c r="M205" s="222"/>
      <c r="N205" s="219"/>
      <c r="O205" s="231" t="e">
        <f t="shared" si="56"/>
        <v>#REF!</v>
      </c>
      <c r="Q205" s="397"/>
      <c r="R205" s="397"/>
      <c r="S205" s="397"/>
      <c r="T205" s="397"/>
      <c r="V205" s="414"/>
      <c r="W205" s="414"/>
      <c r="X205" s="414"/>
      <c r="Y205" s="414"/>
    </row>
    <row r="206" spans="1:25" x14ac:dyDescent="0.25">
      <c r="A206" s="54" t="s">
        <v>62</v>
      </c>
      <c r="B206" s="274" t="s">
        <v>33</v>
      </c>
      <c r="C206" s="378" t="e">
        <f>SUM(C203:C205)-C203</f>
        <v>#REF!</v>
      </c>
      <c r="D206" s="378" t="e">
        <f t="shared" ref="D206:F206" si="59">SUM(D203:D205)</f>
        <v>#REF!</v>
      </c>
      <c r="E206" s="378">
        <f t="shared" si="59"/>
        <v>-7.67331026</v>
      </c>
      <c r="F206" s="378" t="e">
        <f t="shared" si="59"/>
        <v>#REF!</v>
      </c>
      <c r="G206" s="3"/>
      <c r="H206" s="135" t="e">
        <f>-VLOOKUP($A206,#REF!,MATCH($A$4,#REF!,0),0)-C206</f>
        <v>#REF!</v>
      </c>
      <c r="I206" s="135" t="e">
        <f>-VLOOKUP($A206,#REF!,MATCH($A$4,#REF!,0)+1,0)-D206</f>
        <v>#REF!</v>
      </c>
      <c r="J206" s="135">
        <f>-VLOOKUP($A206,'S_CONT_OS (MYFR)-dont use'!$1:$1048576,MATCH($A$4,'S_CONT_OS (MYFR)-dont use'!$7:$7,0),0)-E206</f>
        <v>0</v>
      </c>
      <c r="K206" s="135" t="e">
        <f>-VLOOKUP($A206,#REF!,MATCH($A$4,#REF!,0)+1,0)-F206</f>
        <v>#REF!</v>
      </c>
      <c r="L206" s="4"/>
      <c r="M206" s="223"/>
      <c r="N206" s="246"/>
      <c r="O206" s="238" t="e">
        <f t="shared" si="56"/>
        <v>#REF!</v>
      </c>
      <c r="Q206" s="397"/>
      <c r="R206" s="397"/>
      <c r="S206" s="397"/>
      <c r="T206" s="397"/>
      <c r="V206" s="414"/>
      <c r="W206" s="414"/>
      <c r="X206" s="414"/>
      <c r="Y206" s="414"/>
    </row>
    <row r="207" spans="1:25" ht="15.75" thickBot="1" x14ac:dyDescent="0.3">
      <c r="A207" s="54" t="s">
        <v>63</v>
      </c>
      <c r="B207" s="287" t="s">
        <v>34</v>
      </c>
      <c r="C207" s="288" t="e">
        <f>C201+C206</f>
        <v>#REF!</v>
      </c>
      <c r="D207" s="288" t="e">
        <f t="shared" ref="D207:F207" si="60">D201+D206</f>
        <v>#REF!</v>
      </c>
      <c r="E207" s="288">
        <f t="shared" si="60"/>
        <v>-95.842112339999744</v>
      </c>
      <c r="F207" s="288" t="e">
        <f t="shared" si="60"/>
        <v>#REF!</v>
      </c>
      <c r="G207" s="3"/>
      <c r="H207" s="136" t="e">
        <f>-VLOOKUP($A207,#REF!,MATCH($A$4,#REF!,0),0)-C207</f>
        <v>#REF!</v>
      </c>
      <c r="I207" s="136" t="e">
        <f>-VLOOKUP($A207,#REF!,MATCH($A$4,#REF!,0)+1,0)-D207</f>
        <v>#REF!</v>
      </c>
      <c r="J207" s="136">
        <f>-VLOOKUP($A207,'S_CONT_OS (MYFR)-dont use'!$1:$1048576,MATCH($A$4,'S_CONT_OS (MYFR)-dont use'!$7:$7,0),0)-E207</f>
        <v>-2.5579538487363607E-13</v>
      </c>
      <c r="K207" s="136" t="e">
        <f>-VLOOKUP($A207,#REF!,MATCH($A$4,#REF!,0)+1,0)-F207</f>
        <v>#REF!</v>
      </c>
      <c r="L207" s="4"/>
      <c r="M207" s="247"/>
      <c r="N207" s="246"/>
      <c r="O207" s="244" t="e">
        <f t="shared" si="56"/>
        <v>#REF!</v>
      </c>
      <c r="Q207" s="397"/>
      <c r="R207" s="397"/>
      <c r="S207" s="397"/>
      <c r="T207" s="397"/>
      <c r="V207" s="414"/>
      <c r="W207" s="414"/>
      <c r="X207" s="414"/>
      <c r="Y207" s="414"/>
    </row>
    <row r="208" spans="1:25" ht="9" customHeight="1" outlineLevel="1" x14ac:dyDescent="0.25">
      <c r="B208" s="273" t="s">
        <v>2</v>
      </c>
      <c r="C208" s="273" t="s">
        <v>2</v>
      </c>
      <c r="D208" s="273" t="s">
        <v>2</v>
      </c>
      <c r="E208" s="273" t="s">
        <v>2</v>
      </c>
      <c r="F208" s="273" t="s">
        <v>2</v>
      </c>
      <c r="G208" s="3"/>
      <c r="H208" s="96"/>
      <c r="I208" s="96"/>
      <c r="J208" s="96"/>
      <c r="K208" s="96"/>
      <c r="L208" s="4"/>
      <c r="M208" s="226"/>
      <c r="N208" s="246"/>
      <c r="O208" s="231"/>
      <c r="Q208" s="397"/>
      <c r="R208" s="397"/>
      <c r="S208" s="397"/>
      <c r="T208" s="397"/>
      <c r="V208" s="414"/>
      <c r="W208" s="414"/>
      <c r="X208" s="414"/>
      <c r="Y208" s="414"/>
    </row>
    <row r="209" spans="1:25" ht="15" customHeight="1" outlineLevel="1" x14ac:dyDescent="0.25">
      <c r="B209" s="281" t="s">
        <v>35</v>
      </c>
      <c r="C209" s="375" t="s">
        <v>2</v>
      </c>
      <c r="D209" s="375" t="s">
        <v>2</v>
      </c>
      <c r="E209" s="375" t="s">
        <v>2</v>
      </c>
      <c r="F209" s="375" t="s">
        <v>2</v>
      </c>
      <c r="G209" s="3"/>
      <c r="H209" s="96"/>
      <c r="I209" s="96"/>
      <c r="J209" s="96"/>
      <c r="K209" s="96"/>
      <c r="L209" s="4"/>
      <c r="M209" s="226"/>
      <c r="N209" s="246"/>
      <c r="O209" s="231"/>
      <c r="Q209" s="397"/>
      <c r="R209" s="397"/>
      <c r="S209" s="397"/>
      <c r="T209" s="397"/>
      <c r="V209" s="414"/>
      <c r="W209" s="414"/>
      <c r="X209" s="414"/>
      <c r="Y209" s="414"/>
    </row>
    <row r="210" spans="1:25" ht="15" customHeight="1" outlineLevel="1" x14ac:dyDescent="0.25">
      <c r="A210" s="54" t="s">
        <v>65</v>
      </c>
      <c r="B210" s="279" t="s">
        <v>37</v>
      </c>
      <c r="C210" s="376" t="e">
        <f>-VLOOKUP($A210,#REF!,MATCH($A$4,#REF!,0),0)</f>
        <v>#REF!</v>
      </c>
      <c r="D210" s="376" t="e">
        <f>-VLOOKUP($A210,#REF!,MATCH($A$4,#REF!,0)+1,0)</f>
        <v>#REF!</v>
      </c>
      <c r="E210" s="376">
        <f>-VLOOKUP($A210,'S_CONT_OS (MYFR)-dont use'!$1:$1048576,MATCH($A$4,'S_CONT_OS (MYFR)-dont use'!$7:$7,0),0)</f>
        <v>0</v>
      </c>
      <c r="F210" s="376" t="e">
        <f>-VLOOKUP($A210,#REF!,MATCH($A$4,#REF!,0)+1,0)</f>
        <v>#REF!</v>
      </c>
      <c r="G210" s="3"/>
      <c r="H210" s="96"/>
      <c r="I210" s="96"/>
      <c r="J210" s="96"/>
      <c r="K210" s="96"/>
      <c r="L210" s="4"/>
      <c r="M210" s="218"/>
      <c r="N210" s="246"/>
      <c r="O210" s="231" t="e">
        <f t="shared" si="56"/>
        <v>#REF!</v>
      </c>
      <c r="Q210" s="397"/>
      <c r="R210" s="397"/>
      <c r="S210" s="397"/>
      <c r="T210" s="397"/>
      <c r="V210" s="414"/>
      <c r="W210" s="414"/>
      <c r="X210" s="414"/>
      <c r="Y210" s="414"/>
    </row>
    <row r="211" spans="1:25" ht="25.5" customHeight="1" outlineLevel="1" x14ac:dyDescent="0.25">
      <c r="A211" s="54" t="s">
        <v>64</v>
      </c>
      <c r="B211" s="279" t="s">
        <v>217</v>
      </c>
      <c r="C211" s="376" t="e">
        <f>-VLOOKUP($A211,#REF!,MATCH($A$4,#REF!,0),0)</f>
        <v>#REF!</v>
      </c>
      <c r="D211" s="376" t="e">
        <f>-VLOOKUP($A211,#REF!,MATCH($A$4,#REF!,0)+1,0)</f>
        <v>#REF!</v>
      </c>
      <c r="E211" s="376">
        <f>-VLOOKUP($A211,'S_CONT_OS (MYFR)-dont use'!$1:$1048576,MATCH($A$4,'S_CONT_OS (MYFR)-dont use'!$7:$7,0),0)</f>
        <v>0</v>
      </c>
      <c r="F211" s="376" t="e">
        <f>-VLOOKUP($A211,#REF!,MATCH($A$4,#REF!,0)+1,0)</f>
        <v>#REF!</v>
      </c>
      <c r="G211" s="3"/>
      <c r="H211" s="96"/>
      <c r="I211" s="96"/>
      <c r="J211" s="96"/>
      <c r="K211" s="96"/>
      <c r="L211" s="4"/>
      <c r="M211" s="218"/>
      <c r="N211" s="246"/>
      <c r="O211" s="231" t="e">
        <f t="shared" si="56"/>
        <v>#REF!</v>
      </c>
      <c r="Q211" s="397"/>
      <c r="R211" s="397"/>
      <c r="S211" s="397"/>
      <c r="T211" s="397"/>
      <c r="V211" s="414"/>
      <c r="W211" s="414"/>
      <c r="X211" s="414"/>
      <c r="Y211" s="414"/>
    </row>
    <row r="212" spans="1:25" ht="15" customHeight="1" outlineLevel="1" x14ac:dyDescent="0.25">
      <c r="A212" s="54" t="s">
        <v>66</v>
      </c>
      <c r="B212" s="279" t="s">
        <v>218</v>
      </c>
      <c r="C212" s="376" t="e">
        <f>-VLOOKUP($A212,#REF!,MATCH($A$4,#REF!,0),0)</f>
        <v>#REF!</v>
      </c>
      <c r="D212" s="376" t="e">
        <f>-VLOOKUP($A212,#REF!,MATCH($A$4,#REF!,0)+1,0)</f>
        <v>#REF!</v>
      </c>
      <c r="E212" s="376">
        <f>-VLOOKUP($A212,'S_CONT_OS (MYFR)-dont use'!$1:$1048576,MATCH($A$4,'S_CONT_OS (MYFR)-dont use'!$7:$7,0),0)</f>
        <v>0</v>
      </c>
      <c r="F212" s="376" t="e">
        <f>-VLOOKUP($A212,#REF!,MATCH($A$4,#REF!,0)+1,0)</f>
        <v>#REF!</v>
      </c>
      <c r="G212" s="3"/>
      <c r="H212" s="96"/>
      <c r="I212" s="96"/>
      <c r="J212" s="96"/>
      <c r="K212" s="96"/>
      <c r="L212" s="4"/>
      <c r="M212" s="218"/>
      <c r="N212" s="246"/>
      <c r="O212" s="231" t="e">
        <f t="shared" si="56"/>
        <v>#REF!</v>
      </c>
      <c r="Q212" s="397"/>
      <c r="R212" s="397"/>
      <c r="S212" s="397"/>
      <c r="T212" s="397"/>
      <c r="V212" s="414"/>
      <c r="W212" s="414"/>
      <c r="X212" s="414"/>
      <c r="Y212" s="414"/>
    </row>
    <row r="213" spans="1:25" ht="15" customHeight="1" outlineLevel="1" x14ac:dyDescent="0.25">
      <c r="A213" s="54" t="s">
        <v>67</v>
      </c>
      <c r="B213" s="279" t="s">
        <v>39</v>
      </c>
      <c r="C213" s="376" t="e">
        <f>-VLOOKUP($A213,#REF!,MATCH($A$4,#REF!,0),0)</f>
        <v>#REF!</v>
      </c>
      <c r="D213" s="376" t="e">
        <f>-VLOOKUP($A213,#REF!,MATCH($A$4,#REF!,0)+1,0)</f>
        <v>#REF!</v>
      </c>
      <c r="E213" s="376">
        <f>-VLOOKUP($A213,'S_CONT_OS (MYFR)-dont use'!$1:$1048576,MATCH($A$4,'S_CONT_OS (MYFR)-dont use'!$7:$7,0),0)+X213</f>
        <v>110.89996171</v>
      </c>
      <c r="F213" s="376" t="e">
        <f>-VLOOKUP($A213,#REF!,MATCH($A$4,#REF!,0)+1,0)</f>
        <v>#REF!</v>
      </c>
      <c r="G213" s="3"/>
      <c r="H213" s="96"/>
      <c r="I213" s="96"/>
      <c r="J213" s="96"/>
      <c r="K213" s="96"/>
      <c r="L213" s="4"/>
      <c r="M213" s="218"/>
      <c r="N213" s="246"/>
      <c r="O213" s="231" t="e">
        <f t="shared" si="56"/>
        <v>#REF!</v>
      </c>
      <c r="Q213" s="401"/>
      <c r="R213" s="401"/>
      <c r="S213" s="401"/>
      <c r="T213" s="401"/>
      <c r="V213" s="420"/>
      <c r="W213" s="420"/>
      <c r="X213" s="420">
        <v>110.9</v>
      </c>
      <c r="Y213" s="420"/>
    </row>
    <row r="214" spans="1:25" ht="15" customHeight="1" x14ac:dyDescent="0.25">
      <c r="B214" s="282" t="s">
        <v>40</v>
      </c>
      <c r="C214" s="378" t="e">
        <f>SUM(C210:C213)</f>
        <v>#REF!</v>
      </c>
      <c r="D214" s="378" t="e">
        <f t="shared" ref="D214:F214" si="61">SUM(D210:D213)</f>
        <v>#REF!</v>
      </c>
      <c r="E214" s="378">
        <f t="shared" si="61"/>
        <v>110.89996171</v>
      </c>
      <c r="F214" s="378" t="e">
        <f t="shared" si="61"/>
        <v>#REF!</v>
      </c>
      <c r="G214" s="3"/>
      <c r="H214" s="24"/>
      <c r="I214" s="24"/>
      <c r="J214" s="24"/>
      <c r="K214" s="24"/>
      <c r="L214" s="4"/>
      <c r="M214" s="223"/>
      <c r="N214" s="246"/>
      <c r="O214" s="238" t="e">
        <f t="shared" si="56"/>
        <v>#REF!</v>
      </c>
      <c r="Q214" s="397"/>
      <c r="R214" s="397"/>
      <c r="S214" s="397"/>
      <c r="T214" s="397"/>
      <c r="V214" s="414"/>
      <c r="W214" s="414"/>
      <c r="X214" s="414"/>
      <c r="Y214" s="414"/>
    </row>
    <row r="215" spans="1:25" ht="15.75" customHeight="1" thickBot="1" x14ac:dyDescent="0.3">
      <c r="A215" s="54" t="s">
        <v>69</v>
      </c>
      <c r="B215" s="276" t="s">
        <v>41</v>
      </c>
      <c r="C215" s="277" t="e">
        <f>C207+C214</f>
        <v>#REF!</v>
      </c>
      <c r="D215" s="277" t="e">
        <f t="shared" ref="D215:F215" si="62">D207+D214</f>
        <v>#REF!</v>
      </c>
      <c r="E215" s="277">
        <f t="shared" si="62"/>
        <v>15.057849370000255</v>
      </c>
      <c r="F215" s="277" t="e">
        <f t="shared" si="62"/>
        <v>#REF!</v>
      </c>
      <c r="G215" s="3"/>
      <c r="H215" s="136" t="e">
        <f>-VLOOKUP($A215,#REF!,MATCH($A$4,#REF!,0),0)-C215</f>
        <v>#REF!</v>
      </c>
      <c r="I215" s="136" t="e">
        <f>-VLOOKUP($A215,#REF!,MATCH($A$4,#REF!,0)+1,0)-D215</f>
        <v>#REF!</v>
      </c>
      <c r="J215" s="136" t="e">
        <f>-VLOOKUP($A215,#REF!,MATCH($A$4,#REF!,0),0)-E215</f>
        <v>#REF!</v>
      </c>
      <c r="K215" s="136" t="e">
        <f>-VLOOKUP($A215,#REF!,MATCH($A$4,#REF!,0)+1,0)-F215</f>
        <v>#REF!</v>
      </c>
      <c r="L215" s="4"/>
      <c r="M215" s="247"/>
      <c r="N215" s="246"/>
      <c r="O215" s="244" t="e">
        <f t="shared" si="56"/>
        <v>#REF!</v>
      </c>
      <c r="Q215" s="397"/>
      <c r="R215" s="397"/>
      <c r="S215" s="397"/>
      <c r="T215" s="397"/>
      <c r="V215" s="414"/>
      <c r="W215" s="414"/>
      <c r="X215" s="414"/>
      <c r="Y215" s="414"/>
    </row>
    <row r="216" spans="1:25" ht="18" customHeight="1" collapsed="1" x14ac:dyDescent="0.25">
      <c r="B216" s="273" t="s">
        <v>2</v>
      </c>
      <c r="C216" s="273" t="s">
        <v>2</v>
      </c>
      <c r="D216" s="273" t="s">
        <v>2</v>
      </c>
      <c r="E216" s="273" t="s">
        <v>2</v>
      </c>
      <c r="F216" s="273" t="s">
        <v>2</v>
      </c>
      <c r="G216" s="3"/>
      <c r="H216" s="96"/>
      <c r="I216" s="96"/>
      <c r="J216" s="96"/>
      <c r="K216" s="96"/>
      <c r="L216" s="4"/>
      <c r="M216" s="226"/>
      <c r="N216" s="246"/>
      <c r="O216" s="231"/>
      <c r="Q216" s="397"/>
      <c r="R216" s="397"/>
      <c r="S216" s="397"/>
      <c r="T216" s="397"/>
      <c r="V216" s="414"/>
      <c r="W216" s="414"/>
      <c r="X216" s="414"/>
      <c r="Y216" s="414"/>
    </row>
    <row r="217" spans="1:25" x14ac:dyDescent="0.25">
      <c r="B217" s="273" t="s">
        <v>219</v>
      </c>
      <c r="C217" s="376" t="s">
        <v>2</v>
      </c>
      <c r="D217" s="376" t="s">
        <v>2</v>
      </c>
      <c r="E217" s="376" t="s">
        <v>2</v>
      </c>
      <c r="F217" s="376" t="s">
        <v>2</v>
      </c>
      <c r="G217" s="3"/>
      <c r="H217" s="68"/>
      <c r="I217" s="68"/>
      <c r="J217" s="68"/>
      <c r="K217" s="68"/>
      <c r="L217" s="4"/>
      <c r="M217" s="226"/>
      <c r="N217" s="246"/>
      <c r="O217" s="231"/>
      <c r="Q217" s="397"/>
      <c r="R217" s="397"/>
      <c r="S217" s="397"/>
      <c r="T217" s="397"/>
      <c r="V217" s="414"/>
      <c r="W217" s="414"/>
      <c r="X217" s="414"/>
      <c r="Y217" s="414"/>
    </row>
    <row r="218" spans="1:25" x14ac:dyDescent="0.25">
      <c r="A218" s="54" t="s">
        <v>101</v>
      </c>
      <c r="B218" s="278" t="s">
        <v>75</v>
      </c>
      <c r="C218" s="376" t="e">
        <f>VLOOKUP($A218,#REF!,MATCH($A$4,#REF!,0),0)</f>
        <v>#REF!</v>
      </c>
      <c r="D218" s="376" t="e">
        <f>VLOOKUP($A218,#REF!,MATCH($A$4,#REF!,0)+1,0)</f>
        <v>#REF!</v>
      </c>
      <c r="E218" s="376" t="e">
        <f>VLOOKUP($A218,#REF!,MATCH($A$4,#REF!,0),0)</f>
        <v>#REF!</v>
      </c>
      <c r="F218" s="376" t="e">
        <f>VLOOKUP($A218,#REF!,MATCH($A$4,#REF!,0)+1,0)</f>
        <v>#REF!</v>
      </c>
      <c r="G218" s="3"/>
      <c r="H218" s="68"/>
      <c r="I218" s="68"/>
      <c r="J218" s="68"/>
      <c r="K218" s="68"/>
      <c r="L218" s="4"/>
      <c r="M218" s="226"/>
      <c r="N218" s="219"/>
      <c r="O218" s="231"/>
      <c r="Q218" s="397"/>
      <c r="R218" s="397"/>
      <c r="S218" s="397"/>
      <c r="T218" s="397"/>
      <c r="V218" s="414"/>
      <c r="W218" s="414"/>
      <c r="X218" s="414"/>
      <c r="Y218" s="414"/>
    </row>
    <row r="219" spans="1:25" x14ac:dyDescent="0.25">
      <c r="A219" s="54" t="s">
        <v>102</v>
      </c>
      <c r="B219" s="278" t="s">
        <v>76</v>
      </c>
      <c r="C219" s="376" t="e">
        <f>VLOOKUP($A219,#REF!,MATCH($A$4,#REF!,0),0)</f>
        <v>#REF!</v>
      </c>
      <c r="D219" s="376" t="e">
        <f>VLOOKUP($A219,#REF!,MATCH($A$4,#REF!,0)+1,0)</f>
        <v>#REF!</v>
      </c>
      <c r="E219" s="376" t="e">
        <f>VLOOKUP($A219,#REF!,MATCH($A$4,#REF!,0),0)</f>
        <v>#REF!</v>
      </c>
      <c r="F219" s="376" t="e">
        <f>VLOOKUP($A219,#REF!,MATCH($A$4,#REF!,0)+1,0)</f>
        <v>#REF!</v>
      </c>
      <c r="G219" s="3"/>
      <c r="H219" s="68"/>
      <c r="I219" s="68"/>
      <c r="J219" s="68"/>
      <c r="K219" s="68"/>
      <c r="L219" s="4"/>
      <c r="M219" s="226"/>
      <c r="N219" s="219"/>
      <c r="O219" s="231"/>
      <c r="Q219" s="397"/>
      <c r="R219" s="397"/>
      <c r="S219" s="397"/>
      <c r="T219" s="397"/>
      <c r="V219" s="414"/>
      <c r="W219" s="414"/>
      <c r="X219" s="414"/>
      <c r="Y219" s="414"/>
    </row>
    <row r="220" spans="1:25" ht="15" customHeight="1" outlineLevel="1" x14ac:dyDescent="0.25">
      <c r="A220" s="54" t="s">
        <v>103</v>
      </c>
      <c r="B220" s="278" t="s">
        <v>77</v>
      </c>
      <c r="C220" s="376" t="e">
        <f>VLOOKUP($A220,#REF!,MATCH($A$4,#REF!,0),0)</f>
        <v>#REF!</v>
      </c>
      <c r="D220" s="376" t="e">
        <f>VLOOKUP($A220,#REF!,MATCH($A$4,#REF!,0)+1,0)</f>
        <v>#REF!</v>
      </c>
      <c r="E220" s="376" t="e">
        <f>VLOOKUP($A220,#REF!,MATCH($A$4,#REF!,0),0)</f>
        <v>#REF!</v>
      </c>
      <c r="F220" s="376" t="e">
        <f>VLOOKUP($A220,#REF!,MATCH($A$4,#REF!,0)+1,0)</f>
        <v>#REF!</v>
      </c>
      <c r="G220" s="3"/>
      <c r="H220" s="68"/>
      <c r="I220" s="68"/>
      <c r="J220" s="68"/>
      <c r="K220" s="68"/>
      <c r="L220" s="4"/>
      <c r="M220" s="226"/>
      <c r="N220" s="219"/>
      <c r="O220" s="231"/>
      <c r="Q220" s="397"/>
      <c r="R220" s="397"/>
      <c r="S220" s="397"/>
      <c r="T220" s="397"/>
      <c r="V220" s="414"/>
      <c r="W220" s="414"/>
      <c r="X220" s="414"/>
      <c r="Y220" s="414"/>
    </row>
    <row r="221" spans="1:25" ht="15" customHeight="1" outlineLevel="1" x14ac:dyDescent="0.25">
      <c r="A221" s="54" t="s">
        <v>115</v>
      </c>
      <c r="B221" s="278" t="s">
        <v>39</v>
      </c>
      <c r="C221" s="376" t="e">
        <f>VLOOKUP($A221,#REF!,MATCH($A$4,#REF!,0),0)</f>
        <v>#REF!</v>
      </c>
      <c r="D221" s="376" t="e">
        <f>VLOOKUP($A221,#REF!,MATCH($A$4,#REF!,0)+1,0)</f>
        <v>#REF!</v>
      </c>
      <c r="E221" s="376" t="e">
        <f>VLOOKUP($A221,#REF!,MATCH($A$4,#REF!,0),0)</f>
        <v>#REF!</v>
      </c>
      <c r="F221" s="376" t="e">
        <f>VLOOKUP($A221,#REF!,MATCH($A$4,#REF!,0)+1,0)</f>
        <v>#REF!</v>
      </c>
      <c r="G221" s="3"/>
      <c r="H221" s="68"/>
      <c r="I221" s="68"/>
      <c r="J221" s="68"/>
      <c r="K221" s="68"/>
      <c r="L221" s="4"/>
      <c r="M221" s="226"/>
      <c r="N221" s="219"/>
      <c r="O221" s="231"/>
      <c r="Q221" s="397"/>
      <c r="R221" s="397"/>
      <c r="S221" s="397"/>
      <c r="T221" s="397"/>
      <c r="V221" s="414"/>
      <c r="W221" s="414"/>
      <c r="X221" s="414"/>
      <c r="Y221" s="414"/>
    </row>
    <row r="222" spans="1:25" ht="15" customHeight="1" outlineLevel="1" x14ac:dyDescent="0.25">
      <c r="A222" s="54" t="s">
        <v>111</v>
      </c>
      <c r="B222" s="278" t="s">
        <v>83</v>
      </c>
      <c r="C222" s="376" t="e">
        <f>VLOOKUP($A222,#REF!,MATCH($A$4,#REF!,0),0)</f>
        <v>#REF!</v>
      </c>
      <c r="D222" s="376" t="e">
        <f>VLOOKUP($A222,#REF!,MATCH($A$4,#REF!,0)+1,0)</f>
        <v>#REF!</v>
      </c>
      <c r="E222" s="376" t="e">
        <f>VLOOKUP($A222,#REF!,MATCH($A$4,#REF!,0),0)</f>
        <v>#REF!</v>
      </c>
      <c r="F222" s="376" t="e">
        <f>VLOOKUP($A222,#REF!,MATCH($A$4,#REF!,0)+1,0)</f>
        <v>#REF!</v>
      </c>
      <c r="G222" s="3"/>
      <c r="H222" s="68"/>
      <c r="I222" s="68"/>
      <c r="J222" s="68"/>
      <c r="K222" s="68"/>
      <c r="L222" s="4"/>
      <c r="M222" s="226"/>
      <c r="N222" s="219"/>
      <c r="O222" s="231"/>
      <c r="Q222" s="397"/>
      <c r="R222" s="397"/>
      <c r="S222" s="397"/>
      <c r="T222" s="397"/>
      <c r="V222" s="414"/>
      <c r="W222" s="414"/>
      <c r="X222" s="414"/>
      <c r="Y222" s="414"/>
    </row>
    <row r="223" spans="1:25" ht="15" customHeight="1" outlineLevel="1" x14ac:dyDescent="0.25">
      <c r="A223" s="54" t="s">
        <v>114</v>
      </c>
      <c r="B223" s="278" t="s">
        <v>86</v>
      </c>
      <c r="C223" s="376" t="e">
        <f>VLOOKUP($A223,#REF!,MATCH($A$4,#REF!,0),0)</f>
        <v>#REF!</v>
      </c>
      <c r="D223" s="376" t="e">
        <f>VLOOKUP($A223,#REF!,MATCH($A$4,#REF!,0)+1,0)</f>
        <v>#REF!</v>
      </c>
      <c r="E223" s="376" t="e">
        <f>VLOOKUP($A223,#REF!,MATCH($A$4,#REF!,0),0)</f>
        <v>#REF!</v>
      </c>
      <c r="F223" s="376" t="e">
        <f>VLOOKUP($A223,#REF!,MATCH($A$4,#REF!,0)+1,0)</f>
        <v>#REF!</v>
      </c>
      <c r="G223" s="3"/>
      <c r="H223" s="68"/>
      <c r="I223" s="68"/>
      <c r="J223" s="68"/>
      <c r="K223" s="68"/>
      <c r="L223" s="4"/>
      <c r="M223" s="226"/>
      <c r="N223" s="219"/>
      <c r="O223" s="231"/>
      <c r="Q223" s="397"/>
      <c r="R223" s="397"/>
      <c r="S223" s="397"/>
      <c r="T223" s="397"/>
      <c r="V223" s="414"/>
      <c r="W223" s="414"/>
      <c r="X223" s="414"/>
      <c r="Y223" s="414"/>
    </row>
    <row r="224" spans="1:25" ht="25.5" customHeight="1" outlineLevel="1" x14ac:dyDescent="0.25">
      <c r="A224" s="54" t="s">
        <v>110</v>
      </c>
      <c r="B224" s="279" t="s">
        <v>82</v>
      </c>
      <c r="C224" s="376" t="e">
        <f>VLOOKUP($A224,#REF!,MATCH($A$4,#REF!,0),0)</f>
        <v>#REF!</v>
      </c>
      <c r="D224" s="376" t="e">
        <f>VLOOKUP($A224,#REF!,MATCH($A$4,#REF!,0)+1,0)</f>
        <v>#REF!</v>
      </c>
      <c r="E224" s="376" t="e">
        <f>VLOOKUP($A224,#REF!,MATCH($A$4,#REF!,0),0)</f>
        <v>#REF!</v>
      </c>
      <c r="F224" s="376" t="e">
        <f>VLOOKUP($A224,#REF!,MATCH($A$4,#REF!,0)+1,0)</f>
        <v>#REF!</v>
      </c>
      <c r="G224" s="3"/>
      <c r="H224" s="68"/>
      <c r="I224" s="68"/>
      <c r="J224" s="68"/>
      <c r="K224" s="68"/>
      <c r="L224" s="4"/>
      <c r="M224" s="226"/>
      <c r="N224" s="219"/>
      <c r="O224" s="231"/>
      <c r="Q224" s="397"/>
      <c r="R224" s="397"/>
      <c r="S224" s="397"/>
      <c r="T224" s="397"/>
      <c r="V224" s="414"/>
      <c r="W224" s="414"/>
      <c r="X224" s="414"/>
      <c r="Y224" s="414"/>
    </row>
    <row r="225" spans="1:25" x14ac:dyDescent="0.25">
      <c r="A225" s="54" t="s">
        <v>117</v>
      </c>
      <c r="B225" s="274" t="s">
        <v>220</v>
      </c>
      <c r="C225" s="378" t="e">
        <f>SUM(C218:C224)</f>
        <v>#REF!</v>
      </c>
      <c r="D225" s="378" t="e">
        <f t="shared" ref="D225:F225" si="63">SUM(D218:D224)</f>
        <v>#REF!</v>
      </c>
      <c r="E225" s="378" t="e">
        <f t="shared" si="63"/>
        <v>#REF!</v>
      </c>
      <c r="F225" s="378" t="e">
        <f t="shared" si="63"/>
        <v>#REF!</v>
      </c>
      <c r="G225" s="3"/>
      <c r="H225" s="135" t="e">
        <f>VLOOKUP($A225,#REF!,MATCH($A$4,#REF!,0),0)-C225</f>
        <v>#REF!</v>
      </c>
      <c r="I225" s="135" t="e">
        <f>VLOOKUP($A225,#REF!,MATCH($A$4,#REF!,0)+1,0)-D225</f>
        <v>#REF!</v>
      </c>
      <c r="J225" s="135" t="e">
        <f>VLOOKUP($A225,#REF!,MATCH($A$4,#REF!,0),0)-E225</f>
        <v>#REF!</v>
      </c>
      <c r="K225" s="135" t="e">
        <f>VLOOKUP($A225,#REF!,MATCH($A$4,#REF!,0)+1,0)-F225</f>
        <v>#REF!</v>
      </c>
      <c r="L225" s="4"/>
      <c r="M225" s="223"/>
      <c r="N225" s="219"/>
      <c r="O225" s="238"/>
      <c r="Q225" s="397"/>
      <c r="R225" s="397"/>
      <c r="S225" s="397"/>
      <c r="T225" s="397"/>
      <c r="V225" s="414"/>
      <c r="W225" s="414"/>
      <c r="X225" s="414"/>
      <c r="Y225" s="414"/>
    </row>
    <row r="226" spans="1:25" ht="6" customHeight="1" x14ac:dyDescent="0.25">
      <c r="B226" s="278" t="s">
        <v>2</v>
      </c>
      <c r="C226" s="278" t="s">
        <v>2</v>
      </c>
      <c r="D226" s="278" t="s">
        <v>2</v>
      </c>
      <c r="E226" s="278" t="s">
        <v>2</v>
      </c>
      <c r="F226" s="278" t="s">
        <v>2</v>
      </c>
      <c r="G226" s="3"/>
      <c r="H226" s="68"/>
      <c r="I226" s="68"/>
      <c r="J226" s="68"/>
      <c r="K226" s="68"/>
      <c r="L226" s="4"/>
      <c r="M226" s="226"/>
      <c r="N226" s="219"/>
      <c r="O226" s="231"/>
      <c r="Q226" s="397"/>
      <c r="R226" s="397"/>
      <c r="S226" s="397"/>
      <c r="T226" s="397"/>
      <c r="V226" s="414"/>
      <c r="W226" s="414"/>
      <c r="X226" s="414"/>
      <c r="Y226" s="414"/>
    </row>
    <row r="227" spans="1:25" x14ac:dyDescent="0.25">
      <c r="B227" s="273" t="s">
        <v>221</v>
      </c>
      <c r="C227" s="376" t="s">
        <v>2</v>
      </c>
      <c r="D227" s="376" t="s">
        <v>2</v>
      </c>
      <c r="E227" s="376" t="s">
        <v>2</v>
      </c>
      <c r="F227" s="376" t="s">
        <v>2</v>
      </c>
      <c r="G227" s="3"/>
      <c r="H227" s="78"/>
      <c r="I227" s="78"/>
      <c r="J227" s="78"/>
      <c r="K227" s="78"/>
      <c r="L227" s="4"/>
      <c r="M227" s="226"/>
      <c r="N227" s="219"/>
      <c r="O227" s="231"/>
      <c r="Q227" s="397"/>
      <c r="R227" s="397"/>
      <c r="S227" s="397"/>
      <c r="T227" s="397"/>
      <c r="V227" s="414"/>
      <c r="W227" s="414"/>
      <c r="X227" s="414"/>
      <c r="Y227" s="414"/>
    </row>
    <row r="228" spans="1:25" x14ac:dyDescent="0.25">
      <c r="A228" s="54" t="s">
        <v>118</v>
      </c>
      <c r="B228" s="278" t="s">
        <v>90</v>
      </c>
      <c r="C228" s="376" t="e">
        <f>-VLOOKUP($A228,#REF!,MATCH($A$4,#REF!,0),0)</f>
        <v>#REF!</v>
      </c>
      <c r="D228" s="376" t="e">
        <f>-VLOOKUP($A228,#REF!,MATCH($A$4,#REF!,0)+1,0)</f>
        <v>#REF!</v>
      </c>
      <c r="E228" s="376" t="e">
        <f>-VLOOKUP($A228,#REF!,MATCH($A$4,#REF!,0),0)</f>
        <v>#REF!</v>
      </c>
      <c r="F228" s="376" t="e">
        <f>-VLOOKUP($A228,#REF!,MATCH($A$4,#REF!,0)+1,0)</f>
        <v>#REF!</v>
      </c>
      <c r="G228" s="3"/>
      <c r="H228" s="78"/>
      <c r="I228" s="78"/>
      <c r="J228" s="78"/>
      <c r="K228" s="78"/>
      <c r="L228" s="4"/>
      <c r="M228" s="226"/>
      <c r="N228" s="219"/>
      <c r="O228" s="231"/>
      <c r="Q228" s="397"/>
      <c r="R228" s="397"/>
      <c r="S228" s="397"/>
      <c r="T228" s="397"/>
      <c r="V228" s="414"/>
      <c r="W228" s="414"/>
      <c r="X228" s="414"/>
      <c r="Y228" s="414"/>
    </row>
    <row r="229" spans="1:25" ht="15" customHeight="1" outlineLevel="1" x14ac:dyDescent="0.25">
      <c r="A229" s="54" t="s">
        <v>119</v>
      </c>
      <c r="B229" s="278" t="s">
        <v>91</v>
      </c>
      <c r="C229" s="376" t="e">
        <f>-VLOOKUP($A229,#REF!,MATCH($A$4,#REF!,0),0)</f>
        <v>#REF!</v>
      </c>
      <c r="D229" s="376" t="e">
        <f>-VLOOKUP($A229,#REF!,MATCH($A$4,#REF!,0)+1,0)</f>
        <v>#REF!</v>
      </c>
      <c r="E229" s="376" t="e">
        <f>-VLOOKUP($A229,#REF!,MATCH($A$4,#REF!,0),0)</f>
        <v>#REF!</v>
      </c>
      <c r="F229" s="376" t="e">
        <f>-VLOOKUP($A229,#REF!,MATCH($A$4,#REF!,0)+1,0)</f>
        <v>#REF!</v>
      </c>
      <c r="G229" s="3"/>
      <c r="H229" s="78"/>
      <c r="I229" s="78"/>
      <c r="J229" s="78"/>
      <c r="K229" s="78"/>
      <c r="L229" s="4"/>
      <c r="M229" s="226"/>
      <c r="N229" s="219"/>
      <c r="O229" s="231"/>
      <c r="Q229" s="397"/>
      <c r="R229" s="397"/>
      <c r="S229" s="397"/>
      <c r="T229" s="397"/>
      <c r="V229" s="414"/>
      <c r="W229" s="414"/>
      <c r="X229" s="414"/>
      <c r="Y229" s="414"/>
    </row>
    <row r="230" spans="1:25" ht="15" customHeight="1" outlineLevel="1" x14ac:dyDescent="0.25">
      <c r="A230" s="54" t="s">
        <v>120</v>
      </c>
      <c r="B230" s="278" t="s">
        <v>92</v>
      </c>
      <c r="C230" s="376" t="e">
        <f>-VLOOKUP($A230,#REF!,MATCH($A$4,#REF!,0),0)</f>
        <v>#REF!</v>
      </c>
      <c r="D230" s="376" t="e">
        <f>-VLOOKUP($A230,#REF!,MATCH($A$4,#REF!,0)+1,0)</f>
        <v>#REF!</v>
      </c>
      <c r="E230" s="376" t="e">
        <f>-VLOOKUP($A230,#REF!,MATCH($A$4,#REF!,0),0)</f>
        <v>#REF!</v>
      </c>
      <c r="F230" s="376" t="e">
        <f>-VLOOKUP($A230,#REF!,MATCH($A$4,#REF!,0)+1,0)</f>
        <v>#REF!</v>
      </c>
      <c r="G230" s="3"/>
      <c r="H230" s="78"/>
      <c r="I230" s="78"/>
      <c r="J230" s="78"/>
      <c r="K230" s="78"/>
      <c r="L230" s="4"/>
      <c r="M230" s="226"/>
      <c r="N230" s="219"/>
      <c r="O230" s="231"/>
      <c r="Q230" s="397"/>
      <c r="R230" s="397"/>
      <c r="S230" s="397"/>
      <c r="T230" s="397"/>
      <c r="V230" s="414"/>
      <c r="W230" s="414"/>
      <c r="X230" s="414"/>
      <c r="Y230" s="414"/>
    </row>
    <row r="231" spans="1:25" ht="15" customHeight="1" outlineLevel="1" x14ac:dyDescent="0.25">
      <c r="A231" s="54" t="s">
        <v>121</v>
      </c>
      <c r="B231" s="278" t="s">
        <v>39</v>
      </c>
      <c r="C231" s="376" t="e">
        <f>-VLOOKUP($A231,#REF!,MATCH($A$4,#REF!,0),0)</f>
        <v>#REF!</v>
      </c>
      <c r="D231" s="376" t="e">
        <f>-VLOOKUP($A231,#REF!,MATCH($A$4,#REF!,0)+1,0)</f>
        <v>#REF!</v>
      </c>
      <c r="E231" s="376" t="e">
        <f>-VLOOKUP($A231,#REF!,MATCH($A$4,#REF!,0),0)</f>
        <v>#REF!</v>
      </c>
      <c r="F231" s="376" t="e">
        <f>-VLOOKUP($A231,#REF!,MATCH($A$4,#REF!,0)+1,0)</f>
        <v>#REF!</v>
      </c>
      <c r="G231" s="3"/>
      <c r="H231" s="78"/>
      <c r="I231" s="78"/>
      <c r="J231" s="78"/>
      <c r="K231" s="78"/>
      <c r="L231" s="4"/>
      <c r="M231" s="226"/>
      <c r="N231" s="219"/>
      <c r="O231" s="231"/>
      <c r="Q231" s="397"/>
      <c r="R231" s="397"/>
      <c r="S231" s="397"/>
      <c r="T231" s="397"/>
      <c r="V231" s="414"/>
      <c r="W231" s="414"/>
      <c r="X231" s="414"/>
      <c r="Y231" s="414"/>
    </row>
    <row r="232" spans="1:25" x14ac:dyDescent="0.25">
      <c r="A232" s="54" t="s">
        <v>122</v>
      </c>
      <c r="B232" s="274" t="s">
        <v>222</v>
      </c>
      <c r="C232" s="378" t="e">
        <f>SUM(C228:C231)</f>
        <v>#REF!</v>
      </c>
      <c r="D232" s="378" t="e">
        <f t="shared" ref="D232:F232" si="64">SUM(D228:D231)</f>
        <v>#REF!</v>
      </c>
      <c r="E232" s="378" t="e">
        <f t="shared" si="64"/>
        <v>#REF!</v>
      </c>
      <c r="F232" s="378" t="e">
        <f t="shared" si="64"/>
        <v>#REF!</v>
      </c>
      <c r="G232" s="3"/>
      <c r="H232" s="135" t="e">
        <f>-VLOOKUP($A232,#REF!,MATCH($A$4,#REF!,0),0)-C232</f>
        <v>#REF!</v>
      </c>
      <c r="I232" s="135" t="e">
        <f>-VLOOKUP($A232,#REF!,MATCH($A$4,#REF!,0)+1,0)-D232</f>
        <v>#REF!</v>
      </c>
      <c r="J232" s="135" t="e">
        <f>-VLOOKUP($A232,#REF!,MATCH($A$4,#REF!,0),0)-E232</f>
        <v>#REF!</v>
      </c>
      <c r="K232" s="135" t="e">
        <f>-VLOOKUP($A232,#REF!,MATCH($A$4,#REF!,0)+1,0)-F232</f>
        <v>#REF!</v>
      </c>
      <c r="L232" s="4"/>
      <c r="M232" s="223"/>
      <c r="N232" s="219"/>
      <c r="O232" s="237"/>
      <c r="Q232" s="397"/>
      <c r="R232" s="397"/>
      <c r="S232" s="397"/>
      <c r="T232" s="397"/>
      <c r="V232" s="414"/>
      <c r="W232" s="414"/>
      <c r="X232" s="414"/>
      <c r="Y232" s="414"/>
    </row>
    <row r="233" spans="1:25" ht="15.75" thickBot="1" x14ac:dyDescent="0.3">
      <c r="A233" s="54" t="s">
        <v>123</v>
      </c>
      <c r="B233" s="276" t="s">
        <v>94</v>
      </c>
      <c r="C233" s="288" t="e">
        <f>C225-C232</f>
        <v>#REF!</v>
      </c>
      <c r="D233" s="288" t="e">
        <f t="shared" ref="D233:F233" si="65">D225-D232</f>
        <v>#REF!</v>
      </c>
      <c r="E233" s="288" t="e">
        <f t="shared" si="65"/>
        <v>#REF!</v>
      </c>
      <c r="F233" s="288" t="e">
        <f t="shared" si="65"/>
        <v>#REF!</v>
      </c>
      <c r="G233" s="3"/>
      <c r="H233" s="136" t="e">
        <f>VLOOKUP($A233,#REF!,MATCH($A$4,#REF!,0),0)-C233</f>
        <v>#REF!</v>
      </c>
      <c r="I233" s="136" t="e">
        <f>VLOOKUP($A233,#REF!,MATCH($A$4,#REF!,0)+1,0)-D233</f>
        <v>#REF!</v>
      </c>
      <c r="J233" s="136" t="e">
        <f>VLOOKUP($A233,#REF!,MATCH($A$4,#REF!,0),0)-E233</f>
        <v>#REF!</v>
      </c>
      <c r="K233" s="136" t="e">
        <f>VLOOKUP($A233,#REF!,MATCH($A$4,#REF!,0)+1,0)-F233</f>
        <v>#REF!</v>
      </c>
      <c r="L233" s="4"/>
      <c r="M233" s="247"/>
      <c r="N233" s="219"/>
      <c r="O233" s="244"/>
      <c r="Q233" s="397"/>
      <c r="R233" s="397"/>
      <c r="S233" s="397"/>
      <c r="T233" s="397"/>
      <c r="V233" s="414"/>
      <c r="W233" s="414"/>
      <c r="X233" s="414"/>
      <c r="Y233" s="414"/>
    </row>
    <row r="234" spans="1:25" x14ac:dyDescent="0.25">
      <c r="B234" s="259" t="s">
        <v>279</v>
      </c>
      <c r="C234" s="3"/>
      <c r="D234" s="3"/>
      <c r="E234" s="3"/>
      <c r="F234" s="3"/>
      <c r="G234" s="3"/>
    </row>
    <row r="235" spans="1:25" x14ac:dyDescent="0.25">
      <c r="B235" s="3"/>
      <c r="C235" s="3"/>
      <c r="D235" s="3"/>
      <c r="E235" s="3"/>
      <c r="F235" s="3"/>
      <c r="G235" s="3"/>
    </row>
    <row r="236" spans="1:25" x14ac:dyDescent="0.25">
      <c r="B236" s="3"/>
      <c r="C236" s="3"/>
      <c r="D236" s="3"/>
      <c r="E236" s="3"/>
      <c r="F236" s="3"/>
      <c r="G236" s="3"/>
    </row>
    <row r="237" spans="1:25" x14ac:dyDescent="0.25">
      <c r="B237" s="546" t="s">
        <v>42</v>
      </c>
      <c r="C237" s="546"/>
      <c r="D237" s="546"/>
      <c r="E237" s="546"/>
      <c r="F237" s="546"/>
      <c r="G237" s="3"/>
    </row>
    <row r="238" spans="1:25" x14ac:dyDescent="0.25">
      <c r="B238" s="9" t="s">
        <v>43</v>
      </c>
      <c r="C238" s="9"/>
      <c r="D238" s="9"/>
      <c r="E238" s="9"/>
      <c r="F238" s="9"/>
      <c r="G238" s="3"/>
    </row>
    <row r="239" spans="1:25" x14ac:dyDescent="0.25">
      <c r="B239" s="140"/>
      <c r="C239" s="140"/>
      <c r="D239" s="140"/>
      <c r="E239" s="140"/>
      <c r="F239" s="140"/>
      <c r="G239" s="3"/>
    </row>
    <row r="240" spans="1:25" x14ac:dyDescent="0.25">
      <c r="B240" s="3"/>
      <c r="C240" s="3"/>
      <c r="D240" s="3"/>
      <c r="E240" s="3"/>
      <c r="F240" s="3"/>
      <c r="G240" s="3"/>
    </row>
    <row r="241" spans="1:19" x14ac:dyDescent="0.25">
      <c r="B241" s="3"/>
      <c r="C241" s="3"/>
      <c r="D241" s="3"/>
      <c r="E241" s="3"/>
      <c r="F241" s="3"/>
      <c r="G241" s="3"/>
    </row>
    <row r="242" spans="1:19" ht="15" customHeight="1" x14ac:dyDescent="0.25">
      <c r="B242" s="3"/>
      <c r="C242" s="3"/>
      <c r="D242" s="3"/>
      <c r="E242" s="3"/>
      <c r="F242" s="3"/>
      <c r="G242" s="7" t="s">
        <v>104</v>
      </c>
      <c r="H242" s="4"/>
      <c r="I242" s="4"/>
      <c r="K242" s="532" t="s">
        <v>312</v>
      </c>
      <c r="L242" s="532"/>
      <c r="M242" s="532"/>
      <c r="N242" s="551"/>
      <c r="P242" s="552" t="s">
        <v>313</v>
      </c>
      <c r="Q242" s="553"/>
      <c r="R242" s="553"/>
      <c r="S242" s="554"/>
    </row>
    <row r="243" spans="1:19" ht="15" customHeight="1" x14ac:dyDescent="0.25">
      <c r="B243" s="123" t="s">
        <v>252</v>
      </c>
      <c r="C243" s="3"/>
      <c r="D243" s="3"/>
      <c r="E243" s="3"/>
      <c r="F243" s="3"/>
      <c r="G243" s="7" t="s">
        <v>286</v>
      </c>
      <c r="H243" s="4"/>
      <c r="I243" s="9" t="s">
        <v>107</v>
      </c>
      <c r="K243" s="405" t="s">
        <v>329</v>
      </c>
      <c r="L243" s="405" t="s">
        <v>329</v>
      </c>
      <c r="M243" s="405" t="s">
        <v>332</v>
      </c>
      <c r="N243" s="398"/>
      <c r="P243" s="424" t="s">
        <v>329</v>
      </c>
      <c r="Q243" s="424" t="s">
        <v>329</v>
      </c>
      <c r="R243" s="424" t="s">
        <v>332</v>
      </c>
      <c r="S243" s="417"/>
    </row>
    <row r="244" spans="1:19" x14ac:dyDescent="0.25">
      <c r="B244" s="3"/>
      <c r="C244" s="3"/>
      <c r="D244" s="3"/>
      <c r="E244" s="3"/>
      <c r="F244" s="3"/>
      <c r="G244" s="126"/>
      <c r="H244" s="4"/>
      <c r="I244" s="170" t="s">
        <v>1</v>
      </c>
      <c r="K244" s="402" t="s">
        <v>296</v>
      </c>
      <c r="L244" s="402" t="s">
        <v>297</v>
      </c>
      <c r="M244" s="402" t="s">
        <v>296</v>
      </c>
      <c r="N244" s="403"/>
      <c r="P244" s="421" t="s">
        <v>296</v>
      </c>
      <c r="Q244" s="421" t="s">
        <v>297</v>
      </c>
      <c r="R244" s="421" t="s">
        <v>296</v>
      </c>
      <c r="S244" s="422"/>
    </row>
    <row r="245" spans="1:19" ht="15" customHeight="1" x14ac:dyDescent="0.25">
      <c r="B245" s="211" t="s">
        <v>2</v>
      </c>
      <c r="C245" s="172" t="s">
        <v>329</v>
      </c>
      <c r="D245" s="172" t="s">
        <v>329</v>
      </c>
      <c r="E245" s="172" t="s">
        <v>332</v>
      </c>
      <c r="F245" s="3"/>
      <c r="G245" s="161" t="s">
        <v>285</v>
      </c>
      <c r="H245" s="4"/>
      <c r="I245" s="162" t="s">
        <v>285</v>
      </c>
      <c r="K245" s="526" t="s">
        <v>299</v>
      </c>
      <c r="L245" s="527"/>
      <c r="M245" s="527"/>
      <c r="N245" s="528"/>
      <c r="P245" s="536" t="s">
        <v>299</v>
      </c>
      <c r="Q245" s="537"/>
      <c r="R245" s="537"/>
      <c r="S245" s="538"/>
    </row>
    <row r="246" spans="1:19" ht="15" customHeight="1" x14ac:dyDescent="0.25">
      <c r="A246" s="160" t="s">
        <v>269</v>
      </c>
      <c r="B246" s="211" t="s">
        <v>223</v>
      </c>
      <c r="C246" s="204" t="s">
        <v>296</v>
      </c>
      <c r="D246" s="204" t="s">
        <v>297</v>
      </c>
      <c r="E246" s="204" t="s">
        <v>296</v>
      </c>
      <c r="F246" s="3"/>
      <c r="G246" s="14" t="s">
        <v>7</v>
      </c>
      <c r="H246" s="4"/>
      <c r="I246" s="16" t="s">
        <v>7</v>
      </c>
      <c r="K246" s="529"/>
      <c r="L246" s="530"/>
      <c r="M246" s="530"/>
      <c r="N246" s="531"/>
      <c r="P246" s="539"/>
      <c r="Q246" s="540"/>
      <c r="R246" s="540"/>
      <c r="S246" s="541"/>
    </row>
    <row r="247" spans="1:19" x14ac:dyDescent="0.25">
      <c r="A247" s="54" t="s">
        <v>240</v>
      </c>
      <c r="B247" s="278" t="s">
        <v>283</v>
      </c>
      <c r="C247" s="291" t="e">
        <f>VLOOKUP($A$247,#REF!,3,0)</f>
        <v>#REF!</v>
      </c>
      <c r="D247" s="291" t="e">
        <f>VLOOKUP($A$247,#REF!,4,0)</f>
        <v>#REF!</v>
      </c>
      <c r="E247" s="291" t="e">
        <f>VLOOKUP($A$247,#REF!,5,0)</f>
        <v>#REF!</v>
      </c>
      <c r="F247" s="3"/>
      <c r="G247" s="222"/>
      <c r="H247" s="245"/>
      <c r="I247" s="255" t="e">
        <f t="shared" ref="I247" si="66">C247-G247</f>
        <v>#REF!</v>
      </c>
      <c r="K247" s="397"/>
      <c r="L247" s="397"/>
      <c r="M247" s="397"/>
      <c r="N247" s="397"/>
      <c r="P247" s="414"/>
      <c r="Q247" s="414"/>
      <c r="R247" s="414"/>
      <c r="S247" s="414"/>
    </row>
    <row r="248" spans="1:19" ht="15.75" thickBot="1" x14ac:dyDescent="0.3">
      <c r="B248" s="287" t="s">
        <v>224</v>
      </c>
      <c r="C248" s="288" t="e">
        <f>SUM(C247:C247)</f>
        <v>#REF!</v>
      </c>
      <c r="D248" s="288" t="e">
        <f>SUM(D247:D247)</f>
        <v>#REF!</v>
      </c>
      <c r="E248" s="288" t="e">
        <f>SUM(E247:E247)</f>
        <v>#REF!</v>
      </c>
      <c r="F248" s="3"/>
      <c r="G248" s="127"/>
      <c r="H248" s="4"/>
      <c r="I248" s="139"/>
      <c r="K248" s="397"/>
      <c r="L248" s="397"/>
      <c r="M248" s="397"/>
      <c r="N248" s="397"/>
      <c r="P248" s="414"/>
      <c r="Q248" s="414"/>
      <c r="R248" s="414"/>
      <c r="S248" s="414"/>
    </row>
    <row r="249" spans="1:19" x14ac:dyDescent="0.25">
      <c r="B249" s="259" t="s">
        <v>279</v>
      </c>
      <c r="C249" s="3"/>
      <c r="D249" s="3"/>
      <c r="E249" s="3"/>
      <c r="F249" s="3"/>
    </row>
    <row r="250" spans="1:19" x14ac:dyDescent="0.25">
      <c r="B250" s="3"/>
      <c r="C250" s="3"/>
      <c r="D250" s="3"/>
      <c r="E250" s="3"/>
      <c r="F250" s="3"/>
    </row>
    <row r="251" spans="1:19" x14ac:dyDescent="0.25">
      <c r="B251" s="3"/>
      <c r="C251" s="3"/>
      <c r="D251" s="3"/>
      <c r="E251" s="3"/>
      <c r="F251" s="3"/>
    </row>
    <row r="252" spans="1:19" x14ac:dyDescent="0.25">
      <c r="B252" s="3"/>
      <c r="C252" s="3"/>
      <c r="D252" s="3"/>
      <c r="E252" s="3"/>
      <c r="F252" s="3"/>
    </row>
    <row r="254" spans="1:19" x14ac:dyDescent="0.25">
      <c r="B254" s="549" t="s">
        <v>225</v>
      </c>
      <c r="C254" s="549"/>
      <c r="D254" s="549"/>
      <c r="E254" s="549"/>
    </row>
    <row r="255" spans="1:19" x14ac:dyDescent="0.25">
      <c r="B255" s="66" t="s">
        <v>226</v>
      </c>
      <c r="C255" s="137" t="e">
        <f>D185-C247</f>
        <v>#REF!</v>
      </c>
      <c r="D255" s="137" t="e">
        <f t="shared" ref="D255:E255" si="67">E185-D247</f>
        <v>#REF!</v>
      </c>
      <c r="E255" s="137" t="e">
        <f t="shared" si="67"/>
        <v>#REF!</v>
      </c>
    </row>
    <row r="256" spans="1:19" x14ac:dyDescent="0.25">
      <c r="B256" s="4"/>
      <c r="C256" s="4"/>
      <c r="D256" s="4"/>
      <c r="E256" s="4"/>
    </row>
    <row r="257" spans="2:5" x14ac:dyDescent="0.25">
      <c r="B257" s="4"/>
      <c r="C257" s="4"/>
      <c r="D257" s="4"/>
      <c r="E257" s="4"/>
    </row>
    <row r="258" spans="2:5" x14ac:dyDescent="0.25">
      <c r="B258" s="546" t="s">
        <v>42</v>
      </c>
      <c r="C258" s="546"/>
      <c r="D258" s="546"/>
      <c r="E258" s="546"/>
    </row>
    <row r="259" spans="2:5" x14ac:dyDescent="0.25">
      <c r="B259" s="550" t="s">
        <v>43</v>
      </c>
      <c r="C259" s="550"/>
      <c r="D259" s="550"/>
      <c r="E259" s="550"/>
    </row>
    <row r="260" spans="2:5" x14ac:dyDescent="0.25">
      <c r="B260" s="22"/>
      <c r="C260" s="138"/>
      <c r="D260" s="138"/>
      <c r="E260" s="138"/>
    </row>
  </sheetData>
  <customSheetViews>
    <customSheetView guid="{F6B49FAF-203A-426E-B1C9-32AE11D2EFF1}" scale="70" showGridLines="0" fitToPage="1" hiddenRows="1" hiddenColumns="1" topLeftCell="B1">
      <selection activeCell="G247" sqref="G247"/>
      <pageMargins left="0.7" right="0.7" top="0.75" bottom="0.75" header="0.3" footer="0.3"/>
      <pageSetup paperSize="9" scale="21" orientation="portrait" r:id="rId1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EE1B9ABB-D7B1-405E-A356-6F285B44F46A}" scale="70" showGridLines="0" fitToPage="1" hiddenRows="1" hiddenColumns="1" topLeftCell="B1">
      <selection activeCell="G247" sqref="G247"/>
      <pageMargins left="0.7" right="0.7" top="0.75" bottom="0.75" header="0.3" footer="0.3"/>
      <pageSetup paperSize="9" scale="21" orientation="portrait" r:id="rId2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  <customSheetView guid="{1E22793F-7D54-4538-BCC1-F3E3EFE1C9A8}" scale="70" showGridLines="0" fitToPage="1" hiddenRows="1" hiddenColumns="1" topLeftCell="B1">
      <selection activeCell="G247" sqref="G247"/>
      <pageMargins left="0.7" right="0.7" top="0.75" bottom="0.75" header="0.3" footer="0.3"/>
      <pageSetup paperSize="9" scale="21" orientation="portrait" r:id="rId3"/>
      <headerFooter>
        <oddFooter>&amp;L&amp;"arial,Bold"&amp;10&amp;K3F3F3FUnclassified</oddFooter>
        <evenFooter>&amp;L&amp;"arial,Bold"&amp;10&amp;K3F3F3FUnclassified</evenFooter>
        <firstFooter>&amp;L&amp;"arial,Bold"&amp;10&amp;K3F3F3FUnclassified</firstFooter>
      </headerFooter>
    </customSheetView>
  </customSheetViews>
  <mergeCells count="34">
    <mergeCell ref="V108:Y109"/>
    <mergeCell ref="V181:Y181"/>
    <mergeCell ref="V184:Y185"/>
    <mergeCell ref="P242:S242"/>
    <mergeCell ref="P245:S246"/>
    <mergeCell ref="V5:Y5"/>
    <mergeCell ref="V8:Y9"/>
    <mergeCell ref="T54:W54"/>
    <mergeCell ref="T57:W58"/>
    <mergeCell ref="V105:Y105"/>
    <mergeCell ref="Q5:T5"/>
    <mergeCell ref="Q8:T9"/>
    <mergeCell ref="O54:R54"/>
    <mergeCell ref="O57:R58"/>
    <mergeCell ref="B254:E254"/>
    <mergeCell ref="B258:E258"/>
    <mergeCell ref="B259:E259"/>
    <mergeCell ref="B91:F91"/>
    <mergeCell ref="B144:F144"/>
    <mergeCell ref="B155:G155"/>
    <mergeCell ref="B181:F181"/>
    <mergeCell ref="B237:F237"/>
    <mergeCell ref="B54:F54"/>
    <mergeCell ref="B5:F5"/>
    <mergeCell ref="H5:K6"/>
    <mergeCell ref="B6:F6"/>
    <mergeCell ref="B45:F45"/>
    <mergeCell ref="B53:F53"/>
    <mergeCell ref="K242:N242"/>
    <mergeCell ref="K245:N246"/>
    <mergeCell ref="Q105:T105"/>
    <mergeCell ref="Q108:T109"/>
    <mergeCell ref="Q181:T181"/>
    <mergeCell ref="Q184:T185"/>
  </mergeCells>
  <phoneticPr fontId="31" type="noConversion"/>
  <dataValidations disablePrompts="1" count="2">
    <dataValidation type="list" allowBlank="1" showInputMessage="1" showErrorMessage="1" sqref="A2" xr:uid="{00000000-0002-0000-1000-000000000000}">
      <formula1>#REF!</formula1>
    </dataValidation>
    <dataValidation type="list" allowBlank="1" showInputMessage="1" showErrorMessage="1" sqref="A4" xr:uid="{00000000-0002-0000-1000-000001000000}">
      <formula1>#REF!</formula1>
    </dataValidation>
  </dataValidations>
  <pageMargins left="0.7" right="0.7" top="0.75" bottom="0.75" header="0.3" footer="0.3"/>
  <pageSetup paperSize="9" scale="21" orientation="portrait" r:id="rId4"/>
  <headerFooter>
    <oddFooter>&amp;L&amp;"arial,Bold"&amp;10&amp;K3F3F3FUnclassified</oddFooter>
    <evenFooter>&amp;L&amp;"arial,Bold"&amp;10&amp;K3F3F3FUnclassified</evenFooter>
    <firstFooter>&amp;L&amp;"arial,Bold"&amp;10&amp;K3F3F3FUnclassified</firstFooter>
  </headerFooter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op_statement</vt:lpstr>
      <vt:lpstr>bal_sheet</vt:lpstr>
      <vt:lpstr>cash_flows</vt:lpstr>
      <vt:lpstr>equity</vt:lpstr>
      <vt:lpstr>admin_items</vt:lpstr>
      <vt:lpstr>PARL</vt:lpstr>
      <vt:lpstr>VAGO</vt:lpstr>
      <vt:lpstr>DHS-not used</vt:lpstr>
      <vt:lpstr>DTPLI-not used</vt:lpstr>
      <vt:lpstr>TEMPLATE</vt:lpstr>
      <vt:lpstr>S_CONT_OS (MYFR)-dont use</vt:lpstr>
      <vt:lpstr>S_CONT_CF (MYFR)-dont use</vt:lpstr>
      <vt:lpstr>S_CONT_SOCIE (PAST)-dont use</vt:lpstr>
      <vt:lpstr>admin_items!CSV_AIS</vt:lpstr>
      <vt:lpstr>bal_sheet!CSV_BS</vt:lpstr>
      <vt:lpstr>cash_flows!CSV_CF</vt:lpstr>
      <vt:lpstr>CSV_OS</vt:lpstr>
      <vt:lpstr>equity!CSV_SOCIE</vt:lpstr>
      <vt:lpstr>DHS_AIS</vt:lpstr>
      <vt:lpstr>DHS_BS</vt:lpstr>
      <vt:lpstr>DHS_CF</vt:lpstr>
      <vt:lpstr>DHS_OS</vt:lpstr>
      <vt:lpstr>DHS_SOCIE</vt:lpstr>
      <vt:lpstr>DTPLI_AIS</vt:lpstr>
      <vt:lpstr>DTPLI_BS</vt:lpstr>
      <vt:lpstr>DTPLI_CF</vt:lpstr>
      <vt:lpstr>DTPLI_OS</vt:lpstr>
      <vt:lpstr>DTPLI_POBOS</vt:lpstr>
      <vt:lpstr>DTPLI_SOCIE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Wong (DTF)</dc:creator>
  <cp:lastModifiedBy>Daniel Jeon (DTF)</cp:lastModifiedBy>
  <cp:lastPrinted>2019-05-17T01:20:12Z</cp:lastPrinted>
  <dcterms:created xsi:type="dcterms:W3CDTF">2006-09-16T00:00:00Z</dcterms:created>
  <dcterms:modified xsi:type="dcterms:W3CDTF">2019-05-22T07:42:23Z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e1f9d812-1a69-4584-8d5a-12cf91d5d22d</vt:lpwstr>
  </property>
  <property fmtid="{D5CDD505-2E9C-101B-9397-08002B2CF9AE}" pid="3" name="PSPFClassification">
    <vt:lpwstr>Unclassified</vt:lpwstr>
  </property>
  <property fmtid="{D5CDD505-2E9C-101B-9397-08002B2CF9AE}" pid="4" name="Classification">
    <vt:lpwstr>Unclassified</vt:lpwstr>
  </property>
</Properties>
</file>