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T:\MFFS_EFP\REVENUE AND TAXATION\FORECASTING\BU19-20\Data requests\"/>
    </mc:Choice>
  </mc:AlternateContent>
  <xr:revisionPtr revIDLastSave="0" documentId="13_ncr:1_{4AC8118B-F523-4566-A1D0-7D854C6E5AD2}" xr6:coauthVersionLast="41" xr6:coauthVersionMax="41" xr10:uidLastSave="{00000000-0000-0000-0000-000000000000}"/>
  <bookViews>
    <workbookView xWindow="-28920" yWindow="-120" windowWidth="29040" windowHeight="17640" tabRatio="702" xr2:uid="{00000000-000D-0000-FFFF-FFFF00000000}"/>
  </bookViews>
  <sheets>
    <sheet name="Introduction" sheetId="1" r:id="rId1"/>
    <sheet name="Overview" sheetId="2" r:id="rId2"/>
    <sheet name="Total taxation revenue" sheetId="3" r:id="rId3"/>
    <sheet name="Payroll tax" sheetId="4" r:id="rId4"/>
    <sheet name="Land transfer duty" sheetId="5" r:id="rId5"/>
    <sheet name="Insurance taxes" sheetId="7" r:id="rId6"/>
    <sheet name="Gambling taxes" sheetId="6" r:id="rId7"/>
    <sheet name="Motor vehicle taxes" sheetId="8" r:id="rId8"/>
    <sheet name="Land tax" sheetId="9" r:id="rId9"/>
    <sheet name="Fire services property levy" sheetId="10" r:id="rId10"/>
    <sheet name="Other taxes"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8" l="1"/>
  <c r="E33" i="3" l="1"/>
  <c r="E32" i="3"/>
  <c r="E31" i="3"/>
  <c r="E30" i="3"/>
  <c r="E33" i="4"/>
  <c r="E32" i="4"/>
  <c r="E31" i="4"/>
  <c r="E30" i="4"/>
  <c r="E33" i="5"/>
  <c r="E32" i="5"/>
  <c r="E31" i="5"/>
  <c r="E30" i="5"/>
  <c r="E33" i="7"/>
  <c r="E32" i="7"/>
  <c r="E31" i="7"/>
  <c r="E30" i="7"/>
  <c r="E33" i="6"/>
  <c r="E32" i="6"/>
  <c r="E31" i="6"/>
  <c r="E30" i="6"/>
  <c r="E33" i="8"/>
  <c r="E32" i="8"/>
  <c r="E31" i="8"/>
  <c r="E33" i="9"/>
  <c r="E32" i="9"/>
  <c r="E31" i="9"/>
  <c r="E30" i="9"/>
  <c r="E33" i="10"/>
  <c r="E32" i="10"/>
  <c r="E31" i="10"/>
  <c r="E30" i="10"/>
  <c r="E32" i="11"/>
  <c r="E33" i="11"/>
  <c r="E31" i="11"/>
  <c r="E30" i="11"/>
  <c r="C29" i="10" l="1"/>
  <c r="C29" i="9"/>
  <c r="C29" i="8"/>
  <c r="C29" i="6"/>
  <c r="C29" i="7"/>
  <c r="C29" i="5"/>
  <c r="C29" i="4"/>
  <c r="B28" i="2"/>
  <c r="C28" i="2"/>
  <c r="C29" i="3"/>
  <c r="K28" i="2"/>
  <c r="E28" i="2"/>
  <c r="I28" i="2"/>
  <c r="F28" i="2"/>
  <c r="N28" i="2"/>
  <c r="L28" i="2"/>
  <c r="Q28" i="2"/>
  <c r="M28" i="2"/>
  <c r="G28" i="2"/>
  <c r="J28" i="2"/>
  <c r="O28" i="2"/>
  <c r="P28" i="2"/>
  <c r="H28" i="2"/>
  <c r="D28" i="2"/>
  <c r="C29" i="11" l="1"/>
  <c r="C32" i="2"/>
  <c r="B32" i="2"/>
  <c r="B27" i="2" l="1"/>
  <c r="L27" i="2"/>
  <c r="L32" i="2"/>
  <c r="F32" i="2"/>
  <c r="N27" i="2"/>
  <c r="H32" i="2"/>
  <c r="N32" i="2"/>
  <c r="J27" i="2"/>
  <c r="H27" i="2"/>
  <c r="D27" i="2"/>
  <c r="M32" i="2"/>
  <c r="Q32" i="2"/>
  <c r="J32" i="2"/>
  <c r="E32" i="2"/>
  <c r="G32" i="2"/>
  <c r="P32" i="2"/>
  <c r="D32" i="2"/>
  <c r="K32" i="2"/>
  <c r="O32" i="2"/>
  <c r="R27" i="2"/>
  <c r="P27" i="2"/>
  <c r="F27" i="2"/>
  <c r="I32" i="2"/>
  <c r="R32" i="2" l="1"/>
  <c r="C28" i="11"/>
  <c r="C28" i="10"/>
  <c r="C28" i="9"/>
  <c r="C28" i="8"/>
  <c r="C28" i="7"/>
  <c r="C28" i="6"/>
  <c r="C28" i="5"/>
  <c r="C28" i="4"/>
  <c r="C28" i="3"/>
  <c r="C27" i="2" s="1"/>
  <c r="K27" i="2"/>
  <c r="Q27" i="2"/>
  <c r="E27" i="2"/>
  <c r="M27" i="2"/>
  <c r="S27" i="2"/>
  <c r="I27" i="2"/>
  <c r="G27" i="2"/>
  <c r="O27" i="2"/>
  <c r="C25" i="10" l="1"/>
  <c r="C26" i="10"/>
  <c r="C27" i="10"/>
  <c r="C8" i="9"/>
  <c r="C9" i="9"/>
  <c r="C10" i="9"/>
  <c r="C11" i="9"/>
  <c r="C12" i="9"/>
  <c r="C13" i="9"/>
  <c r="C14" i="9"/>
  <c r="C15" i="9"/>
  <c r="C16" i="9"/>
  <c r="C17" i="9"/>
  <c r="C18" i="9"/>
  <c r="C19" i="9"/>
  <c r="C20" i="9"/>
  <c r="C21" i="9"/>
  <c r="C22" i="9"/>
  <c r="C23" i="9"/>
  <c r="C24" i="9"/>
  <c r="C25" i="9"/>
  <c r="C26" i="9"/>
  <c r="C27" i="9"/>
  <c r="C8" i="8"/>
  <c r="C9" i="8"/>
  <c r="C10" i="8"/>
  <c r="C11" i="8"/>
  <c r="C12" i="8"/>
  <c r="C13" i="8"/>
  <c r="C14" i="8"/>
  <c r="C15" i="8"/>
  <c r="C16" i="8"/>
  <c r="C17" i="8"/>
  <c r="C18" i="8"/>
  <c r="C19" i="8"/>
  <c r="C20" i="8"/>
  <c r="C21" i="8"/>
  <c r="C22" i="8"/>
  <c r="C23" i="8"/>
  <c r="C24" i="8"/>
  <c r="C25" i="8"/>
  <c r="C26" i="8"/>
  <c r="C8" i="7"/>
  <c r="C9" i="7"/>
  <c r="C10" i="7"/>
  <c r="C11" i="7"/>
  <c r="C12" i="7"/>
  <c r="C13" i="7"/>
  <c r="C14" i="7"/>
  <c r="C15" i="7"/>
  <c r="C16" i="7"/>
  <c r="C17" i="7"/>
  <c r="C18" i="7"/>
  <c r="C19" i="7"/>
  <c r="C20" i="7"/>
  <c r="C21" i="7"/>
  <c r="C22" i="7"/>
  <c r="C23" i="7"/>
  <c r="C24" i="7"/>
  <c r="C25" i="7"/>
  <c r="C26" i="7"/>
  <c r="C27" i="7"/>
  <c r="C8" i="6"/>
  <c r="C9" i="6"/>
  <c r="C10" i="6"/>
  <c r="C11" i="6"/>
  <c r="C12" i="6"/>
  <c r="C13" i="6"/>
  <c r="C14" i="6"/>
  <c r="C15" i="6"/>
  <c r="C16" i="6"/>
  <c r="C17" i="6"/>
  <c r="C18" i="6"/>
  <c r="C19" i="6"/>
  <c r="C20" i="6"/>
  <c r="C21" i="6"/>
  <c r="C22" i="6"/>
  <c r="C23" i="6"/>
  <c r="C24" i="6"/>
  <c r="C25" i="6"/>
  <c r="C26" i="6"/>
  <c r="C27" i="6"/>
  <c r="C8" i="5"/>
  <c r="C9" i="5"/>
  <c r="C10" i="5"/>
  <c r="C11" i="5"/>
  <c r="C12" i="5"/>
  <c r="C13" i="5"/>
  <c r="C14" i="5"/>
  <c r="C15" i="5"/>
  <c r="C16" i="5"/>
  <c r="C17" i="5"/>
  <c r="C18" i="5"/>
  <c r="C19" i="5"/>
  <c r="C20" i="5"/>
  <c r="C21" i="5"/>
  <c r="C22" i="5"/>
  <c r="C23" i="5"/>
  <c r="C24" i="5"/>
  <c r="C25" i="5"/>
  <c r="C26" i="5"/>
  <c r="C27" i="5"/>
  <c r="C8" i="4"/>
  <c r="C9" i="4"/>
  <c r="C10" i="4"/>
  <c r="C11" i="4"/>
  <c r="C12" i="4"/>
  <c r="C13" i="4"/>
  <c r="C14" i="4"/>
  <c r="C15" i="4"/>
  <c r="C16" i="4"/>
  <c r="C17" i="4"/>
  <c r="C18" i="4"/>
  <c r="C19" i="4"/>
  <c r="C20" i="4"/>
  <c r="C21" i="4"/>
  <c r="C22" i="4"/>
  <c r="C23" i="4"/>
  <c r="C24" i="4"/>
  <c r="C25" i="4"/>
  <c r="C26" i="4"/>
  <c r="C8" i="3"/>
  <c r="C9" i="3"/>
  <c r="C10" i="3"/>
  <c r="C11" i="3"/>
  <c r="C12" i="3"/>
  <c r="C13" i="3"/>
  <c r="C14" i="3"/>
  <c r="C15" i="3"/>
  <c r="C16" i="3"/>
  <c r="C17" i="3"/>
  <c r="C18" i="3"/>
  <c r="C19" i="3"/>
  <c r="C20" i="3"/>
  <c r="C21" i="3"/>
  <c r="C22" i="3"/>
  <c r="C23" i="3"/>
  <c r="C24" i="3"/>
  <c r="C25" i="3"/>
  <c r="C26" i="3"/>
  <c r="C24" i="11" l="1"/>
  <c r="C20" i="11"/>
  <c r="C12" i="11"/>
  <c r="C16" i="11"/>
  <c r="C11" i="11"/>
  <c r="C25" i="11"/>
  <c r="C21" i="11"/>
  <c r="C17" i="11"/>
  <c r="C13" i="11"/>
  <c r="C9" i="11"/>
  <c r="C8" i="11"/>
  <c r="C26" i="11"/>
  <c r="C22" i="11"/>
  <c r="C18" i="11"/>
  <c r="C14" i="11"/>
  <c r="C10" i="11"/>
  <c r="C27" i="11"/>
  <c r="C23" i="11"/>
  <c r="C19" i="11"/>
  <c r="C15" i="11"/>
  <c r="C29" i="2"/>
  <c r="C30" i="2"/>
  <c r="C31" i="2"/>
  <c r="B29" i="2"/>
  <c r="B30" i="2"/>
  <c r="B31" i="2"/>
  <c r="C7" i="2"/>
  <c r="C8" i="2"/>
  <c r="C9" i="2"/>
  <c r="C10" i="2"/>
  <c r="C11" i="2"/>
  <c r="C12" i="2"/>
  <c r="C13" i="2"/>
  <c r="C14" i="2"/>
  <c r="C15" i="2"/>
  <c r="C16" i="2"/>
  <c r="C17" i="2"/>
  <c r="C18" i="2"/>
  <c r="C19" i="2"/>
  <c r="C20" i="2"/>
  <c r="C21" i="2"/>
  <c r="C22" i="2"/>
  <c r="C23" i="2"/>
  <c r="C24" i="2"/>
  <c r="B6" i="2"/>
  <c r="B7" i="2"/>
  <c r="B8" i="2"/>
  <c r="B9" i="2"/>
  <c r="B10" i="2"/>
  <c r="B11" i="2"/>
  <c r="B12" i="2"/>
  <c r="B13" i="2"/>
  <c r="B14" i="2"/>
  <c r="B15" i="2"/>
  <c r="B16" i="2"/>
  <c r="B17" i="2"/>
  <c r="B18" i="2"/>
  <c r="B19" i="2"/>
  <c r="B20" i="2"/>
  <c r="B21" i="2"/>
  <c r="B22" i="2"/>
  <c r="B23" i="2"/>
  <c r="B24" i="2"/>
  <c r="B25" i="2"/>
  <c r="B26" i="2"/>
  <c r="C27" i="8" l="1"/>
  <c r="C27" i="4"/>
  <c r="C27" i="3"/>
  <c r="C26" i="2" s="1"/>
  <c r="B2" i="11" l="1"/>
  <c r="B2" i="10"/>
  <c r="B2" i="9"/>
  <c r="B2" i="8"/>
  <c r="B2" i="7"/>
  <c r="B2" i="6"/>
  <c r="B2" i="5"/>
  <c r="B2" i="4"/>
  <c r="B2" i="3"/>
  <c r="Q29" i="11" l="1"/>
  <c r="Q30" i="11"/>
  <c r="Q28" i="11"/>
  <c r="C25" i="2" l="1"/>
  <c r="Q27" i="11" l="1"/>
  <c r="P16" i="2"/>
  <c r="K10" i="2"/>
  <c r="L25" i="2"/>
  <c r="P22" i="2"/>
  <c r="G8" i="2"/>
  <c r="G24" i="2"/>
  <c r="O23" i="2"/>
  <c r="J6" i="2"/>
  <c r="F7" i="2"/>
  <c r="M20" i="2"/>
  <c r="E24" i="2"/>
  <c r="N21" i="2"/>
  <c r="E21" i="2"/>
  <c r="J17" i="2"/>
  <c r="R17" i="2"/>
  <c r="P23" i="2"/>
  <c r="O10" i="2"/>
  <c r="D17" i="2"/>
  <c r="O18" i="2"/>
  <c r="I31" i="2"/>
  <c r="L24" i="2"/>
  <c r="H7" i="2"/>
  <c r="S24" i="2"/>
  <c r="H25" i="2"/>
  <c r="M29" i="2"/>
  <c r="P25" i="2"/>
  <c r="M31" i="2"/>
  <c r="I11" i="2"/>
  <c r="K19" i="2"/>
  <c r="G21" i="2"/>
  <c r="H23" i="2"/>
  <c r="I30" i="2"/>
  <c r="E17" i="2"/>
  <c r="L31" i="2"/>
  <c r="O16" i="2"/>
  <c r="M13" i="2"/>
  <c r="F19" i="2"/>
  <c r="K23" i="2"/>
  <c r="L9" i="2"/>
  <c r="D13" i="2"/>
  <c r="O31" i="2"/>
  <c r="D21" i="2"/>
  <c r="M18" i="2"/>
  <c r="L17" i="2"/>
  <c r="L10" i="2"/>
  <c r="P13" i="2"/>
  <c r="N6" i="2"/>
  <c r="I14" i="2"/>
  <c r="P7" i="2"/>
  <c r="E19" i="2"/>
  <c r="D11" i="2"/>
  <c r="H26" i="2"/>
  <c r="P10" i="2"/>
  <c r="K17" i="2"/>
  <c r="Q25" i="2"/>
  <c r="G26" i="2"/>
  <c r="G31" i="2"/>
  <c r="H30" i="2"/>
  <c r="O30" i="2"/>
  <c r="F10" i="2"/>
  <c r="M14" i="2"/>
  <c r="N18" i="2"/>
  <c r="K21" i="2"/>
  <c r="P6" i="2"/>
  <c r="I21" i="2"/>
  <c r="H10" i="2"/>
  <c r="N22" i="2"/>
  <c r="E16" i="2"/>
  <c r="F9" i="2"/>
  <c r="N23" i="2"/>
  <c r="R13" i="2"/>
  <c r="L15" i="2"/>
  <c r="O24" i="2"/>
  <c r="H16" i="2"/>
  <c r="M10" i="2"/>
  <c r="H12" i="2"/>
  <c r="O7" i="2"/>
  <c r="M17" i="2"/>
  <c r="L29" i="2"/>
  <c r="D9" i="2"/>
  <c r="R10" i="2"/>
  <c r="G12" i="2"/>
  <c r="H17" i="2"/>
  <c r="O25" i="2"/>
  <c r="D26" i="2"/>
  <c r="F30" i="2"/>
  <c r="F13" i="2"/>
  <c r="M9" i="2"/>
  <c r="F11" i="2"/>
  <c r="H15" i="2"/>
  <c r="O26" i="2"/>
  <c r="R14" i="2"/>
  <c r="N11" i="2"/>
  <c r="P29" i="2"/>
  <c r="Q24" i="2"/>
  <c r="H9" i="2"/>
  <c r="N30" i="2"/>
  <c r="G19" i="2"/>
  <c r="D31" i="2"/>
  <c r="N19" i="2"/>
  <c r="J7" i="2"/>
  <c r="J31" i="2"/>
  <c r="H19" i="2"/>
  <c r="R11" i="2"/>
  <c r="D15" i="2"/>
  <c r="S26" i="2"/>
  <c r="J11" i="2"/>
  <c r="S13" i="2"/>
  <c r="K31" i="2"/>
  <c r="J13" i="2"/>
  <c r="L13" i="2"/>
  <c r="F21" i="2"/>
  <c r="D16" i="2"/>
  <c r="N14" i="2"/>
  <c r="G7" i="2"/>
  <c r="J15" i="2"/>
  <c r="P30" i="2"/>
  <c r="O19" i="2"/>
  <c r="M12" i="2"/>
  <c r="R16" i="2"/>
  <c r="R22" i="2"/>
  <c r="G23" i="2"/>
  <c r="E11" i="2"/>
  <c r="O14" i="2"/>
  <c r="J24" i="2"/>
  <c r="D23" i="2"/>
  <c r="M24" i="2"/>
  <c r="J21" i="2"/>
  <c r="K9" i="2"/>
  <c r="R7" i="2"/>
  <c r="R23" i="2"/>
  <c r="M23" i="2"/>
  <c r="S18" i="2"/>
  <c r="R28" i="2"/>
  <c r="E7" i="2"/>
  <c r="F14" i="2"/>
  <c r="M7" i="2"/>
  <c r="L21" i="2"/>
  <c r="R15" i="2"/>
  <c r="I9" i="2"/>
  <c r="H13" i="2"/>
  <c r="O8" i="2"/>
  <c r="I13" i="2"/>
  <c r="N10" i="2"/>
  <c r="R26" i="2"/>
  <c r="N31" i="2"/>
  <c r="S17" i="2"/>
  <c r="I18" i="2"/>
  <c r="N7" i="2"/>
  <c r="O12" i="2"/>
  <c r="Q31" i="2"/>
  <c r="E25" i="2"/>
  <c r="P18" i="2"/>
  <c r="F29" i="2"/>
  <c r="M21" i="2"/>
  <c r="H14" i="2"/>
  <c r="D25" i="2"/>
  <c r="J12" i="2"/>
  <c r="I7" i="2"/>
  <c r="J22" i="2"/>
  <c r="S11" i="2"/>
  <c r="L23" i="2"/>
  <c r="K12" i="2"/>
  <c r="J9" i="2"/>
  <c r="L26" i="2"/>
  <c r="N25" i="2"/>
  <c r="K22" i="2"/>
  <c r="E15" i="2"/>
  <c r="D12" i="2"/>
  <c r="K15" i="2"/>
  <c r="O20" i="2"/>
  <c r="N9" i="2"/>
  <c r="K13" i="2"/>
  <c r="S22" i="2"/>
  <c r="N29" i="2"/>
  <c r="D29" i="2"/>
  <c r="E20" i="2"/>
  <c r="Q29" i="2"/>
  <c r="I17" i="2"/>
  <c r="I26" i="2"/>
  <c r="I23" i="2"/>
  <c r="L19" i="2"/>
  <c r="H6" i="2"/>
  <c r="E31" i="2"/>
  <c r="O13" i="2"/>
  <c r="F23" i="2"/>
  <c r="Q26" i="2"/>
  <c r="O21" i="2"/>
  <c r="P31" i="2"/>
  <c r="N17" i="2"/>
  <c r="L12" i="2"/>
  <c r="E30" i="2"/>
  <c r="P8" i="2"/>
  <c r="R25" i="2"/>
  <c r="H24" i="2"/>
  <c r="E14" i="2"/>
  <c r="S25" i="2"/>
  <c r="D22" i="2"/>
  <c r="G30" i="2"/>
  <c r="L30" i="2"/>
  <c r="J16" i="2"/>
  <c r="I19" i="2"/>
  <c r="P26" i="2"/>
  <c r="L6" i="2"/>
  <c r="R12" i="2"/>
  <c r="L11" i="2"/>
  <c r="E8" i="2"/>
  <c r="J25" i="2"/>
  <c r="O9" i="2"/>
  <c r="I22" i="2"/>
  <c r="H31" i="2"/>
  <c r="L18" i="2"/>
  <c r="G17" i="2"/>
  <c r="J8" i="2"/>
  <c r="I25" i="2"/>
  <c r="S12" i="2"/>
  <c r="K16" i="2"/>
  <c r="K25" i="2"/>
  <c r="O22" i="2"/>
  <c r="J30" i="2"/>
  <c r="D18" i="2"/>
  <c r="E26" i="2"/>
  <c r="M8" i="2"/>
  <c r="P19" i="2"/>
  <c r="F6" i="2"/>
  <c r="F16" i="2"/>
  <c r="D19" i="2"/>
  <c r="L7" i="2"/>
  <c r="G22" i="2"/>
  <c r="P14" i="2"/>
  <c r="M30" i="2"/>
  <c r="E12" i="2"/>
  <c r="J23" i="2"/>
  <c r="O17" i="2"/>
  <c r="H22" i="2"/>
  <c r="S20" i="2"/>
  <c r="G13" i="2"/>
  <c r="D30" i="2"/>
  <c r="H21" i="2"/>
  <c r="K30" i="2"/>
  <c r="E13" i="2"/>
  <c r="N26" i="2"/>
  <c r="P11" i="2"/>
  <c r="S14" i="2"/>
  <c r="M26" i="2"/>
  <c r="M22" i="2"/>
  <c r="M15" i="2"/>
  <c r="I20" i="2"/>
  <c r="S28" i="2"/>
  <c r="E10" i="2"/>
  <c r="P12" i="2"/>
  <c r="J14" i="2"/>
  <c r="J26" i="2"/>
  <c r="G18" i="2"/>
  <c r="D20" i="2"/>
  <c r="G15" i="2"/>
  <c r="S10" i="2"/>
  <c r="F22" i="2"/>
  <c r="O29" i="2"/>
  <c r="O11" i="2"/>
  <c r="E18" i="2"/>
  <c r="G10" i="2"/>
  <c r="M16" i="2"/>
  <c r="D14" i="2"/>
  <c r="N15" i="2"/>
  <c r="L16" i="2"/>
  <c r="J29" i="2"/>
  <c r="E23" i="2"/>
  <c r="Q30" i="2"/>
  <c r="I16" i="2"/>
  <c r="L22" i="2"/>
  <c r="D10" i="2"/>
  <c r="J10" i="2"/>
  <c r="K29" i="2"/>
  <c r="N12" i="2"/>
  <c r="N24" i="2"/>
  <c r="I12" i="2"/>
  <c r="K11" i="2"/>
  <c r="L14" i="2"/>
  <c r="S19" i="2"/>
  <c r="O15" i="2"/>
  <c r="K26" i="2"/>
  <c r="K24" i="2"/>
  <c r="R21" i="2"/>
  <c r="J18" i="2"/>
  <c r="K8" i="2"/>
  <c r="F8" i="2"/>
  <c r="R19" i="2"/>
  <c r="E29" i="2"/>
  <c r="N16" i="2"/>
  <c r="E9" i="2"/>
  <c r="F26" i="2"/>
  <c r="L20" i="2"/>
  <c r="R8" i="2"/>
  <c r="J20" i="2"/>
  <c r="S21" i="2"/>
  <c r="K18" i="2"/>
  <c r="R9" i="2"/>
  <c r="S7" i="2"/>
  <c r="I29" i="2"/>
  <c r="K14" i="2"/>
  <c r="S9" i="2"/>
  <c r="E22" i="2"/>
  <c r="K7" i="2"/>
  <c r="P17" i="2"/>
  <c r="H8" i="2"/>
  <c r="F12" i="2"/>
  <c r="R18" i="2"/>
  <c r="N13" i="2"/>
  <c r="M11" i="2"/>
  <c r="P24" i="2"/>
  <c r="M25" i="2"/>
  <c r="F25" i="2"/>
  <c r="F31" i="2"/>
  <c r="F24" i="2"/>
  <c r="F17" i="2"/>
  <c r="F20" i="2"/>
  <c r="R6" i="2"/>
  <c r="D7" i="2"/>
  <c r="H11" i="2"/>
  <c r="J19" i="2"/>
  <c r="K20" i="2"/>
  <c r="M19" i="2"/>
  <c r="P9" i="2"/>
  <c r="S8" i="2"/>
  <c r="R24" i="2"/>
  <c r="I8" i="2"/>
  <c r="G16" i="2"/>
  <c r="F15" i="2"/>
  <c r="F18" i="2"/>
  <c r="D24" i="2"/>
  <c r="D6" i="2"/>
  <c r="S15" i="2"/>
  <c r="L8" i="2"/>
  <c r="I10" i="2"/>
  <c r="N20" i="2"/>
  <c r="G25" i="2"/>
  <c r="G14" i="2"/>
  <c r="G29" i="2"/>
  <c r="H20" i="2"/>
  <c r="S23" i="2"/>
  <c r="P20" i="2"/>
  <c r="H18" i="2"/>
  <c r="P15" i="2"/>
  <c r="R20" i="2"/>
  <c r="S16" i="2"/>
  <c r="D8" i="2"/>
  <c r="N8" i="2"/>
  <c r="H29" i="2"/>
  <c r="G20" i="2"/>
  <c r="P21" i="2"/>
  <c r="I24" i="2"/>
  <c r="G9" i="2"/>
  <c r="I15" i="2"/>
  <c r="G11" i="2"/>
  <c r="R30" i="2" l="1"/>
  <c r="R29" i="2"/>
  <c r="S29" i="2" s="1"/>
  <c r="R31" i="2"/>
  <c r="S32" i="2" l="1"/>
  <c r="S31" i="2"/>
  <c r="S30" i="2"/>
</calcChain>
</file>

<file path=xl/sharedStrings.xml><?xml version="1.0" encoding="utf-8"?>
<sst xmlns="http://schemas.openxmlformats.org/spreadsheetml/2006/main" count="966" uniqueCount="81">
  <si>
    <t>Taxation revenue—annual historical series</t>
  </si>
  <si>
    <t xml:space="preserve">Taxation revenue represents revenue received from the State’s taxpayers and includes: </t>
  </si>
  <si>
    <t>-</t>
  </si>
  <si>
    <t xml:space="preserve">payroll tax; </t>
  </si>
  <si>
    <t xml:space="preserve">land tax; </t>
  </si>
  <si>
    <t xml:space="preserve">fire services property levy; </t>
  </si>
  <si>
    <t xml:space="preserve">duties levied principally on conveyances and land transfers; </t>
  </si>
  <si>
    <t xml:space="preserve">gambling taxes levied mainly on private lotteries, electronic gaming machines, casino operations and racing; </t>
  </si>
  <si>
    <t>insurance duty relating to compulsory third party, life and non-life policies; and insurance company contributions to fire brigades;</t>
  </si>
  <si>
    <t>motor vehicle taxes, including registration fees and duty on registrations and transfers; and</t>
  </si>
  <si>
    <t>Current forecasts overview</t>
  </si>
  <si>
    <t>2015-16 Budget Update</t>
  </si>
  <si>
    <t>Total taxation</t>
  </si>
  <si>
    <t>Payroll tax</t>
  </si>
  <si>
    <t>Land transfer duty</t>
  </si>
  <si>
    <t>Gambling taxes</t>
  </si>
  <si>
    <t>Insurance taxes</t>
  </si>
  <si>
    <t>Motor vehicle taxes</t>
  </si>
  <si>
    <t>Land tax</t>
  </si>
  <si>
    <t>Fire services property levy</t>
  </si>
  <si>
    <t>Other taxes</t>
  </si>
  <si>
    <t>$m</t>
  </si>
  <si>
    <t>%</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</si>
  <si>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</si>
  <si>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</si>
  <si>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</si>
  <si>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</si>
  <si>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</si>
  <si>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</si>
  <si>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</si>
  <si>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</si>
  <si>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</si>
  <si>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</si>
  <si>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</si>
  <si>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</si>
  <si>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</si>
  <si>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</si>
  <si>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</si>
  <si>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</si>
  <si>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</si>
  <si>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</si>
  <si>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</si>
  <si>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</si>
  <si>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</si>
  <si>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</si>
  <si>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</si>
  <si>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Source: Department of Treasury and Finance.</t>
  </si>
  <si>
    <t>Total taxation revenue</t>
  </si>
  <si>
    <t>Historical data</t>
  </si>
  <si>
    <t>Forecasts ($m)</t>
  </si>
  <si>
    <t>Revenue</t>
  </si>
  <si>
    <t>Growth</t>
  </si>
  <si>
    <t>2015-16 Budget</t>
  </si>
  <si>
    <t>2014-15 Budget Update</t>
  </si>
  <si>
    <t>2014-15 Budget</t>
  </si>
  <si>
    <t>2013-14 Budget Update</t>
  </si>
  <si>
    <t>2013-14 Budget</t>
  </si>
  <si>
    <t>2012-13 Budget Update</t>
  </si>
  <si>
    <t>2012-13 Budget</t>
  </si>
  <si>
    <t>2011-12 Budget Update</t>
  </si>
  <si>
    <t>2011-12 Budget</t>
  </si>
  <si>
    <t>2010-11 Budget Update</t>
  </si>
  <si>
    <t>2010-11 Budget</t>
  </si>
  <si>
    <t>2009-10 Budget Update</t>
  </si>
  <si>
    <t>2009-10 Budget</t>
  </si>
  <si>
    <t xml:space="preserve">2016-17 Budget </t>
  </si>
  <si>
    <t>2019-20</t>
  </si>
  <si>
    <t>2016-17 Budget</t>
  </si>
  <si>
    <t>Source: Department of Treasury and Finance</t>
  </si>
  <si>
    <t>2016-17 Budget Update</t>
  </si>
  <si>
    <t>2017-18 Budget</t>
  </si>
  <si>
    <t>2020-21</t>
  </si>
  <si>
    <t>2017-18 
Budget Update</t>
  </si>
  <si>
    <t>2021-22</t>
  </si>
  <si>
    <t>2018-19 Budget</t>
  </si>
  <si>
    <t>2018-19 Budget Update</t>
  </si>
  <si>
    <t>2019-20 Budget</t>
  </si>
  <si>
    <t>2022-23</t>
  </si>
  <si>
    <t>other taxes. This includes: congestion levy, other property duties, growth areas infrastructure contribution,  levies on statuory corporations, liquor licence fees, landfill levy, metropolitan improvement rate, metropolitan planning levy, financial accomodation levy, the Commercial Passenger Vehicle Service Levy and transport fees including, fees paid by Transurban in respect of Melbourne Citylink and allowance for prepaid port licence fees.</t>
  </si>
  <si>
    <t>2019-20 Budget Update</t>
  </si>
  <si>
    <t>Published date: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</si>
</sst>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0.00_-;\-&quot;$&quot;* #,##0.00_-;_-&quot;$&quot;* &quot;-&quot;??_-;_-@_-"/>
    <numFmt numFmtId="43" formatCode="_-* #,##0.00_-;\-* #,##0.00_-;_-* &quot;-&quot;??_-;_-@_-"/>
    <numFmt numFmtId="164" formatCode="#\ ##0"/>
    <numFmt numFmtId="165" formatCode="0.0"/>
    <numFmt numFmtId="166" formatCode="#\ 000"/>
    <numFmt numFmtId="167" formatCode="#\ ##0.0"/>
    <numFmt numFmtId="168" formatCode="###\ ##0.0"/>
    <numFmt numFmtId="169" formatCode="#####\ ##0.0"/>
    <numFmt numFmtId="170" formatCode="_(* #,##0_);_(* \(#,##0\);_(* &quot;-&quot;_);_(@_)"/>
    <numFmt numFmtId="171" formatCode="####\ ##0.0"/>
  </numFmts>
  <fonts count="63" x14ac:knownFonts="1">
    <font>
      <sz val="11"/>
      <color theme="1"/>
      <name val="Calibri"/>
      <family val="2"/>
      <scheme val="minor"/>
    </font>
    <font>
      <b/>
      <sz val="10"/>
      <color theme="1"/>
      <name val="Calibri"/>
      <family val="2"/>
    </font>
    <font>
      <b/>
      <sz val="10"/>
      <name val="Calibri"/>
      <family val="2"/>
    </font>
    <font>
      <i/>
      <sz val="10"/>
      <color theme="1"/>
      <name val="Calibri"/>
      <family val="2"/>
    </font>
    <font>
      <sz val="10"/>
      <color theme="0"/>
      <name val="Calibri"/>
      <family val="2"/>
    </font>
    <font>
      <b/>
      <sz val="10"/>
      <color theme="0"/>
      <name val="Calibri"/>
      <family val="2"/>
    </font>
    <font>
      <sz val="10"/>
      <name val="Calibri"/>
      <family val="2"/>
    </font>
    <font>
      <sz val="10"/>
      <color rgb="FFFF0000"/>
      <name val="Calibri"/>
      <family val="2"/>
    </font>
    <font>
      <sz val="10"/>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rgb="FF9C0006"/>
      <name val="Calibri"/>
      <family val="2"/>
    </font>
    <font>
      <b/>
      <sz val="10"/>
      <color rgb="FFFA7D00"/>
      <name val="Calibri"/>
      <family val="2"/>
    </font>
    <font>
      <sz val="10"/>
      <color theme="1"/>
      <name val="Arial"/>
      <family val="2"/>
    </font>
    <font>
      <i/>
      <sz val="10"/>
      <color rgb="FF7F7F7F"/>
      <name val="Calibri"/>
      <family val="2"/>
    </font>
    <font>
      <u/>
      <sz val="8"/>
      <color rgb="FF800080"/>
      <name val="Calibri"/>
      <family val="2"/>
      <scheme val="minor"/>
    </font>
    <font>
      <u/>
      <sz val="8"/>
      <color rgb="FF800080"/>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8"/>
      <color rgb="FF0000FF"/>
      <name val="Calibri"/>
      <family val="2"/>
      <scheme val="minor"/>
    </font>
    <font>
      <u/>
      <sz val="8"/>
      <color rgb="FF0000FF"/>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1"/>
      <color theme="1"/>
      <name val="Calibri"/>
      <family val="2"/>
    </font>
  </fonts>
  <fills count="5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29">
    <border>
      <left/>
      <right/>
      <top/>
      <bottom/>
      <diagonal/>
    </border>
    <border>
      <left/>
      <right style="thin">
        <color theme="0"/>
      </right>
      <top/>
      <bottom/>
      <diagonal/>
    </border>
    <border>
      <left/>
      <right/>
      <top/>
      <bottom style="medium">
        <color indexed="64"/>
      </bottom>
      <diagonal/>
    </border>
    <border>
      <left style="thin">
        <color theme="0"/>
      </left>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7">
    <xf numFmtId="0" fontId="0" fillId="0" borderId="0"/>
    <xf numFmtId="9" fontId="9" fillId="0" borderId="0" applyFont="0" applyFill="0" applyBorder="0" applyAlignment="0" applyProtection="0"/>
    <xf numFmtId="0" fontId="26" fillId="0" borderId="0"/>
    <xf numFmtId="41" fontId="28" fillId="0" borderId="0" applyFont="0" applyFill="0" applyBorder="0" applyAlignment="0" applyProtection="0"/>
    <xf numFmtId="170" fontId="28" fillId="0" borderId="0" applyFont="0" applyFill="0" applyBorder="0" applyAlignment="0" applyProtection="0"/>
    <xf numFmtId="41" fontId="28" fillId="0" borderId="0" applyFont="0" applyFill="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12" borderId="0" applyNumberFormat="0" applyBorder="0" applyAlignment="0" applyProtection="0"/>
    <xf numFmtId="0" fontId="27" fillId="1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6" borderId="0" applyNumberFormat="0" applyBorder="0" applyAlignment="0" applyProtection="0"/>
    <xf numFmtId="0" fontId="27" fillId="1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9" fillId="20" borderId="0" applyNumberFormat="0" applyBorder="0" applyAlignment="0" applyProtection="0"/>
    <xf numFmtId="0" fontId="27" fillId="2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24" borderId="0" applyNumberFormat="0" applyBorder="0" applyAlignment="0" applyProtection="0"/>
    <xf numFmtId="0" fontId="27" fillId="2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9" fillId="28" borderId="0" applyNumberFormat="0" applyBorder="0" applyAlignment="0" applyProtection="0"/>
    <xf numFmtId="0" fontId="27" fillId="2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9" fillId="32" borderId="0" applyNumberFormat="0" applyBorder="0" applyAlignment="0" applyProtection="0"/>
    <xf numFmtId="0" fontId="27" fillId="3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9" fillId="13" borderId="0" applyNumberFormat="0" applyBorder="0" applyAlignment="0" applyProtection="0"/>
    <xf numFmtId="0" fontId="27"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7" borderId="0" applyNumberFormat="0" applyBorder="0" applyAlignment="0" applyProtection="0"/>
    <xf numFmtId="0" fontId="27" fillId="1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9" fillId="21" borderId="0" applyNumberFormat="0" applyBorder="0" applyAlignment="0" applyProtection="0"/>
    <xf numFmtId="0" fontId="27"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9" fillId="25" borderId="0" applyNumberFormat="0" applyBorder="0" applyAlignment="0" applyProtection="0"/>
    <xf numFmtId="0" fontId="27" fillId="2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9" fillId="29" borderId="0" applyNumberFormat="0" applyBorder="0" applyAlignment="0" applyProtection="0"/>
    <xf numFmtId="0" fontId="27" fillId="2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9" fillId="33" borderId="0" applyNumberFormat="0" applyBorder="0" applyAlignment="0" applyProtection="0"/>
    <xf numFmtId="0" fontId="27" fillId="3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14" borderId="0" applyNumberFormat="0" applyBorder="0" applyAlignment="0" applyProtection="0"/>
    <xf numFmtId="0" fontId="4"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5" fillId="18" borderId="0" applyNumberFormat="0" applyBorder="0" applyAlignment="0" applyProtection="0"/>
    <xf numFmtId="0" fontId="4" fillId="1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5" fillId="22" borderId="0" applyNumberFormat="0" applyBorder="0" applyAlignment="0" applyProtection="0"/>
    <xf numFmtId="0" fontId="4" fillId="2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5" fillId="26" borderId="0" applyNumberFormat="0" applyBorder="0" applyAlignment="0" applyProtection="0"/>
    <xf numFmtId="0" fontId="4" fillId="2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30" borderId="0" applyNumberFormat="0" applyBorder="0" applyAlignment="0" applyProtection="0"/>
    <xf numFmtId="0" fontId="4" fillId="30"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5" fillId="34" borderId="0" applyNumberFormat="0" applyBorder="0" applyAlignment="0" applyProtection="0"/>
    <xf numFmtId="0" fontId="4" fillId="3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11" borderId="0" applyNumberFormat="0" applyBorder="0" applyAlignment="0" applyProtection="0"/>
    <xf numFmtId="0" fontId="4" fillId="11"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5" fillId="15" borderId="0" applyNumberFormat="0" applyBorder="0" applyAlignment="0" applyProtection="0"/>
    <xf numFmtId="0" fontId="4" fillId="1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5" fillId="19" borderId="0" applyNumberFormat="0" applyBorder="0" applyAlignment="0" applyProtection="0"/>
    <xf numFmtId="0" fontId="4" fillId="19"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5" fillId="23" borderId="0" applyNumberFormat="0" applyBorder="0" applyAlignment="0" applyProtection="0"/>
    <xf numFmtId="0" fontId="4" fillId="2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27" borderId="0" applyNumberFormat="0" applyBorder="0" applyAlignment="0" applyProtection="0"/>
    <xf numFmtId="0" fontId="4" fillId="27"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5" fillId="31" borderId="0" applyNumberFormat="0" applyBorder="0" applyAlignment="0" applyProtection="0"/>
    <xf numFmtId="0" fontId="4"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5" fillId="5" borderId="0" applyNumberFormat="0" applyBorder="0" applyAlignment="0" applyProtection="0"/>
    <xf numFmtId="0" fontId="46" fillId="5" borderId="0" applyNumberFormat="0" applyBorder="0" applyAlignment="0" applyProtection="0"/>
    <xf numFmtId="0" fontId="32" fillId="48" borderId="16" applyNumberFormat="0" applyAlignment="0" applyProtection="0"/>
    <xf numFmtId="0" fontId="32" fillId="48" borderId="16" applyNumberFormat="0" applyAlignment="0" applyProtection="0"/>
    <xf numFmtId="0" fontId="19" fillId="8" borderId="10" applyNumberFormat="0" applyAlignment="0" applyProtection="0"/>
    <xf numFmtId="0" fontId="47" fillId="8" borderId="10" applyNumberFormat="0" applyAlignment="0" applyProtection="0"/>
    <xf numFmtId="0" fontId="33" fillId="49" borderId="17" applyNumberFormat="0" applyAlignment="0" applyProtection="0"/>
    <xf numFmtId="0" fontId="33" fillId="49" borderId="17" applyNumberFormat="0" applyAlignment="0" applyProtection="0"/>
    <xf numFmtId="0" fontId="21" fillId="9" borderId="13" applyNumberFormat="0" applyAlignment="0" applyProtection="0"/>
    <xf numFmtId="0" fontId="5" fillId="9" borderId="13"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4" fillId="4" borderId="0" applyNumberFormat="0" applyBorder="0" applyAlignment="0" applyProtection="0"/>
    <xf numFmtId="0" fontId="52" fillId="4" borderId="0" applyNumberFormat="0" applyBorder="0" applyAlignment="0" applyProtection="0"/>
    <xf numFmtId="0" fontId="36" fillId="0" borderId="18" applyNumberFormat="0" applyFill="0" applyAlignment="0" applyProtection="0"/>
    <xf numFmtId="0" fontId="36" fillId="0" borderId="18" applyNumberFormat="0" applyFill="0" applyAlignment="0" applyProtection="0"/>
    <xf numFmtId="0" fontId="11" fillId="0" borderId="7" applyNumberFormat="0" applyFill="0" applyAlignment="0" applyProtection="0"/>
    <xf numFmtId="0" fontId="53" fillId="0" borderId="7"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12" fillId="0" borderId="8" applyNumberFormat="0" applyFill="0" applyAlignment="0" applyProtection="0"/>
    <xf numFmtId="0" fontId="54" fillId="0" borderId="8"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13" fillId="0" borderId="9" applyNumberFormat="0" applyFill="0" applyAlignment="0" applyProtection="0"/>
    <xf numFmtId="0" fontId="55"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9" fillId="40" borderId="16" applyNumberFormat="0" applyAlignment="0" applyProtection="0"/>
    <xf numFmtId="0" fontId="39" fillId="40" borderId="16" applyNumberFormat="0" applyAlignment="0" applyProtection="0"/>
    <xf numFmtId="0" fontId="17" fillId="7" borderId="10" applyNumberFormat="0" applyAlignment="0" applyProtection="0"/>
    <xf numFmtId="0" fontId="58" fillId="7" borderId="10" applyNumberFormat="0" applyAlignment="0" applyProtection="0"/>
    <xf numFmtId="0" fontId="40" fillId="0" borderId="21" applyNumberFormat="0" applyFill="0" applyAlignment="0" applyProtection="0"/>
    <xf numFmtId="0" fontId="40" fillId="0" borderId="21" applyNumberFormat="0" applyFill="0" applyAlignment="0" applyProtection="0"/>
    <xf numFmtId="0" fontId="20" fillId="0" borderId="12" applyNumberFormat="0" applyFill="0" applyAlignment="0" applyProtection="0"/>
    <xf numFmtId="0" fontId="59" fillId="0" borderId="12" applyNumberFormat="0" applyFill="0" applyAlignment="0" applyProtection="0"/>
    <xf numFmtId="0" fontId="41" fillId="40" borderId="0" applyNumberFormat="0" applyBorder="0" applyAlignment="0" applyProtection="0"/>
    <xf numFmtId="0" fontId="41" fillId="40" borderId="0" applyNumberFormat="0" applyBorder="0" applyAlignment="0" applyProtection="0"/>
    <xf numFmtId="0" fontId="16" fillId="6" borderId="0" applyNumberFormat="0" applyBorder="0" applyAlignment="0" applyProtection="0"/>
    <xf numFmtId="0" fontId="60" fillId="6" borderId="0" applyNumberFormat="0" applyBorder="0" applyAlignment="0" applyProtection="0"/>
    <xf numFmtId="0" fontId="26" fillId="0" borderId="0"/>
    <xf numFmtId="0" fontId="48" fillId="0" borderId="0"/>
    <xf numFmtId="0" fontId="26" fillId="0" borderId="0"/>
    <xf numFmtId="0" fontId="26" fillId="0" borderId="0"/>
    <xf numFmtId="0" fontId="9" fillId="0" borderId="0"/>
    <xf numFmtId="0" fontId="27" fillId="0" borderId="0"/>
    <xf numFmtId="0" fontId="26" fillId="37" borderId="22" applyNumberFormat="0" applyFont="0" applyAlignment="0" applyProtection="0"/>
    <xf numFmtId="0" fontId="26" fillId="37" borderId="22" applyNumberFormat="0" applyFont="0" applyAlignment="0" applyProtection="0"/>
    <xf numFmtId="0" fontId="9" fillId="10" borderId="14" applyNumberFormat="0" applyFont="0" applyAlignment="0" applyProtection="0"/>
    <xf numFmtId="0" fontId="26" fillId="37" borderId="22" applyNumberFormat="0" applyFont="0" applyAlignment="0" applyProtection="0"/>
    <xf numFmtId="0" fontId="27" fillId="10" borderId="14" applyNumberFormat="0" applyFont="0" applyAlignment="0" applyProtection="0"/>
    <xf numFmtId="0" fontId="42" fillId="48" borderId="23" applyNumberFormat="0" applyAlignment="0" applyProtection="0"/>
    <xf numFmtId="0" fontId="42" fillId="48" borderId="23" applyNumberFormat="0" applyAlignment="0" applyProtection="0"/>
    <xf numFmtId="0" fontId="18" fillId="8" borderId="11" applyNumberFormat="0" applyAlignment="0" applyProtection="0"/>
    <xf numFmtId="0" fontId="61" fillId="8" borderId="11"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0" fontId="28"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0" borderId="24" applyNumberFormat="0" applyFill="0" applyAlignment="0" applyProtection="0"/>
    <xf numFmtId="0" fontId="44" fillId="0" borderId="24" applyNumberFormat="0" applyFill="0" applyAlignment="0" applyProtection="0"/>
    <xf numFmtId="0" fontId="24" fillId="0" borderId="15" applyNumberFormat="0" applyFill="0" applyAlignment="0" applyProtection="0"/>
    <xf numFmtId="0" fontId="1"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57" fillId="0" borderId="0" applyNumberFormat="0" applyFill="0" applyBorder="0" applyAlignment="0" applyProtection="0"/>
    <xf numFmtId="0" fontId="51" fillId="0" borderId="0" applyNumberForma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9" fontId="26" fillId="0" borderId="0" applyFon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44" fontId="26" fillId="0" borderId="0" applyFon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4" applyNumberFormat="0" applyFont="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62" fillId="0" borderId="0"/>
    <xf numFmtId="0" fontId="26" fillId="37" borderId="26" applyNumberFormat="0" applyFont="0" applyAlignment="0" applyProtection="0"/>
    <xf numFmtId="0" fontId="26" fillId="37" borderId="26" applyNumberFormat="0" applyFont="0" applyAlignment="0" applyProtection="0"/>
    <xf numFmtId="0" fontId="42" fillId="48" borderId="27" applyNumberFormat="0" applyAlignment="0" applyProtection="0"/>
    <xf numFmtId="0" fontId="32" fillId="48" borderId="25" applyNumberFormat="0" applyAlignment="0" applyProtection="0"/>
    <xf numFmtId="0" fontId="32" fillId="48" borderId="25" applyNumberFormat="0" applyAlignment="0" applyProtection="0"/>
    <xf numFmtId="0" fontId="39" fillId="40" borderId="25" applyNumberFormat="0" applyAlignment="0" applyProtection="0"/>
    <xf numFmtId="0" fontId="39" fillId="40" borderId="25" applyNumberFormat="0" applyAlignment="0" applyProtection="0"/>
    <xf numFmtId="0" fontId="44" fillId="0" borderId="28" applyNumberFormat="0" applyFill="0" applyAlignment="0" applyProtection="0"/>
    <xf numFmtId="0" fontId="44" fillId="0" borderId="28" applyNumberFormat="0" applyFill="0" applyAlignment="0" applyProtection="0"/>
    <xf numFmtId="0" fontId="42" fillId="48" borderId="27" applyNumberFormat="0" applyAlignment="0" applyProtection="0"/>
    <xf numFmtId="0" fontId="26" fillId="37" borderId="26" applyNumberFormat="0" applyFont="0" applyAlignment="0" applyProtection="0"/>
  </cellStyleXfs>
  <cellXfs count="92">
    <xf numFmtId="0" fontId="0" fillId="0" borderId="0" xfId="0"/>
    <xf numFmtId="0" fontId="1" fillId="0" borderId="0" xfId="0" applyFont="1" applyAlignment="1">
      <alignment wrapText="1"/>
    </xf>
    <xf numFmtId="0" fontId="2" fillId="0" borderId="0" xfId="0" applyFont="1" applyAlignment="1">
      <alignment wrapText="1"/>
    </xf>
    <xf numFmtId="164" fontId="3" fillId="0" borderId="0" xfId="0" applyNumberFormat="1" applyFont="1"/>
    <xf numFmtId="0" fontId="4" fillId="2" borderId="0" xfId="0" applyFont="1" applyFill="1" applyAlignment="1"/>
    <xf numFmtId="164" fontId="4" fillId="2" borderId="0" xfId="0" applyNumberFormat="1" applyFont="1" applyFill="1" applyAlignment="1"/>
    <xf numFmtId="165" fontId="4" fillId="2" borderId="0" xfId="0" applyNumberFormat="1" applyFont="1" applyFill="1" applyBorder="1" applyAlignment="1"/>
    <xf numFmtId="164" fontId="4" fillId="2" borderId="0" xfId="0" applyNumberFormat="1" applyFont="1" applyFill="1" applyAlignment="1">
      <alignment wrapText="1"/>
    </xf>
    <xf numFmtId="165" fontId="4" fillId="2" borderId="1" xfId="0" applyNumberFormat="1" applyFont="1" applyFill="1" applyBorder="1" applyAlignment="1"/>
    <xf numFmtId="0" fontId="4" fillId="2" borderId="0" xfId="0" applyFont="1" applyFill="1" applyAlignment="1">
      <alignment horizontal="right"/>
    </xf>
    <xf numFmtId="164" fontId="4" fillId="2" borderId="0" xfId="0" applyNumberFormat="1" applyFont="1" applyFill="1" applyAlignment="1">
      <alignment horizontal="right"/>
    </xf>
    <xf numFmtId="165" fontId="4" fillId="2" borderId="0" xfId="0" applyNumberFormat="1" applyFont="1" applyFill="1" applyBorder="1" applyAlignment="1">
      <alignment horizontal="right"/>
    </xf>
    <xf numFmtId="165" fontId="4" fillId="2" borderId="1" xfId="0" applyNumberFormat="1" applyFont="1" applyFill="1" applyBorder="1" applyAlignment="1">
      <alignment horizontal="right"/>
    </xf>
    <xf numFmtId="164" fontId="3" fillId="0" borderId="0" xfId="0" applyNumberFormat="1" applyFont="1" applyAlignment="1"/>
    <xf numFmtId="166" fontId="3" fillId="0" borderId="0" xfId="0" applyNumberFormat="1" applyFont="1" applyBorder="1" applyAlignment="1"/>
    <xf numFmtId="0" fontId="3" fillId="0" borderId="0" xfId="0" applyFont="1"/>
    <xf numFmtId="0" fontId="4" fillId="2" borderId="0" xfId="0" applyFont="1" applyFill="1"/>
    <xf numFmtId="166" fontId="5" fillId="2" borderId="0" xfId="0" applyNumberFormat="1" applyFont="1" applyFill="1"/>
    <xf numFmtId="165" fontId="4" fillId="2" borderId="0" xfId="0" applyNumberFormat="1" applyFont="1" applyFill="1"/>
    <xf numFmtId="0" fontId="5" fillId="2" borderId="3" xfId="0" applyFont="1" applyFill="1" applyBorder="1"/>
    <xf numFmtId="0" fontId="5" fillId="2" borderId="0" xfId="0" applyFont="1" applyFill="1" applyBorder="1"/>
    <xf numFmtId="0" fontId="4" fillId="2" borderId="0" xfId="0" applyFont="1" applyFill="1" applyAlignment="1">
      <alignment horizontal="right" wrapText="1"/>
    </xf>
    <xf numFmtId="166" fontId="4" fillId="2" borderId="0" xfId="0" applyNumberFormat="1" applyFont="1" applyFill="1" applyAlignment="1">
      <alignment horizontal="right" vertical="top" wrapText="1"/>
    </xf>
    <xf numFmtId="165" fontId="4" fillId="2" borderId="0" xfId="0" applyNumberFormat="1" applyFont="1" applyFill="1" applyAlignment="1">
      <alignment horizontal="right" vertical="top" wrapText="1"/>
    </xf>
    <xf numFmtId="0" fontId="4" fillId="2" borderId="3" xfId="0" applyFont="1" applyFill="1" applyBorder="1" applyAlignment="1">
      <alignment horizontal="right" vertical="top" wrapText="1"/>
    </xf>
    <xf numFmtId="0" fontId="4" fillId="2" borderId="0" xfId="0" applyFont="1" applyFill="1" applyBorder="1" applyAlignment="1">
      <alignment horizontal="right" vertical="top" wrapText="1"/>
    </xf>
    <xf numFmtId="0" fontId="4" fillId="2" borderId="0" xfId="0" applyFont="1" applyFill="1" applyAlignment="1">
      <alignment horizontal="right" vertical="top" wrapText="1"/>
    </xf>
    <xf numFmtId="166" fontId="3" fillId="0" borderId="0" xfId="0" applyNumberFormat="1" applyFont="1" applyAlignment="1"/>
    <xf numFmtId="166" fontId="6" fillId="0" borderId="0" xfId="0" applyNumberFormat="1" applyFont="1"/>
    <xf numFmtId="164" fontId="6" fillId="0" borderId="0" xfId="0" applyNumberFormat="1" applyFont="1"/>
    <xf numFmtId="165" fontId="7" fillId="0" borderId="0" xfId="0" applyNumberFormat="1" applyFont="1"/>
    <xf numFmtId="0" fontId="7" fillId="0" borderId="0" xfId="0" applyFont="1"/>
    <xf numFmtId="0" fontId="8" fillId="0" borderId="0" xfId="0" applyFont="1"/>
    <xf numFmtId="0" fontId="1" fillId="0" borderId="0" xfId="0" applyFont="1"/>
    <xf numFmtId="165" fontId="8" fillId="0" borderId="0" xfId="0" applyNumberFormat="1" applyFont="1"/>
    <xf numFmtId="166" fontId="8" fillId="0" borderId="0" xfId="0" applyNumberFormat="1" applyFont="1"/>
    <xf numFmtId="0" fontId="8" fillId="0" borderId="0" xfId="0" applyFont="1" applyAlignment="1">
      <alignment horizontal="right" wrapText="1"/>
    </xf>
    <xf numFmtId="167" fontId="8" fillId="0" borderId="0" xfId="0" applyNumberFormat="1" applyFont="1"/>
    <xf numFmtId="167" fontId="8" fillId="0" borderId="0" xfId="0" applyNumberFormat="1" applyFont="1" applyBorder="1"/>
    <xf numFmtId="167" fontId="8" fillId="0" borderId="0" xfId="0" applyNumberFormat="1" applyFont="1" applyFill="1" applyBorder="1"/>
    <xf numFmtId="0" fontId="8" fillId="0" borderId="0" xfId="0" applyFont="1" applyBorder="1"/>
    <xf numFmtId="165" fontId="8" fillId="0" borderId="0" xfId="0" applyNumberFormat="1" applyFont="1" applyBorder="1"/>
    <xf numFmtId="0" fontId="8" fillId="0" borderId="0" xfId="0" applyFont="1" applyFill="1" applyBorder="1"/>
    <xf numFmtId="0" fontId="8" fillId="0" borderId="2" xfId="0" applyFont="1" applyBorder="1"/>
    <xf numFmtId="164" fontId="8" fillId="0" borderId="0" xfId="0" applyNumberFormat="1" applyFont="1" applyAlignment="1"/>
    <xf numFmtId="166" fontId="8" fillId="0" borderId="0" xfId="0" applyNumberFormat="1" applyFont="1" applyAlignment="1"/>
    <xf numFmtId="166" fontId="1" fillId="0" borderId="0" xfId="0" applyNumberFormat="1" applyFont="1"/>
    <xf numFmtId="164" fontId="8" fillId="0" borderId="0" xfId="0" applyNumberFormat="1" applyFont="1"/>
    <xf numFmtId="0" fontId="8" fillId="0" borderId="0" xfId="0" applyFont="1" applyAlignment="1">
      <alignment wrapText="1"/>
    </xf>
    <xf numFmtId="166" fontId="8" fillId="0" borderId="0" xfId="0" applyNumberFormat="1" applyFont="1" applyBorder="1" applyAlignment="1"/>
    <xf numFmtId="164" fontId="1" fillId="0" borderId="0" xfId="0" applyNumberFormat="1" applyFont="1"/>
    <xf numFmtId="0" fontId="8" fillId="0" borderId="0" xfId="0" applyFont="1" applyAlignment="1"/>
    <xf numFmtId="0" fontId="8" fillId="0" borderId="0" xfId="0" applyFont="1" applyAlignment="1">
      <alignment horizontal="right"/>
    </xf>
    <xf numFmtId="0" fontId="8" fillId="0" borderId="0" xfId="0" applyFont="1" applyFill="1"/>
    <xf numFmtId="165" fontId="8" fillId="0" borderId="0" xfId="0" applyNumberFormat="1" applyFont="1" applyFill="1" applyBorder="1"/>
    <xf numFmtId="0" fontId="8" fillId="3" borderId="0" xfId="0" applyFont="1" applyFill="1" applyBorder="1"/>
    <xf numFmtId="0" fontId="8" fillId="3" borderId="2" xfId="0" applyFont="1" applyFill="1" applyBorder="1"/>
    <xf numFmtId="0" fontId="4" fillId="2" borderId="4" xfId="0" applyFont="1" applyFill="1" applyBorder="1" applyAlignment="1">
      <alignment horizontal="right" vertical="top" wrapText="1"/>
    </xf>
    <xf numFmtId="165" fontId="8" fillId="0" borderId="5" xfId="0" applyNumberFormat="1" applyFont="1" applyBorder="1"/>
    <xf numFmtId="167" fontId="8" fillId="0" borderId="2" xfId="0" applyNumberFormat="1" applyFont="1" applyFill="1" applyBorder="1"/>
    <xf numFmtId="0" fontId="8" fillId="0" borderId="0" xfId="0" applyFont="1" applyAlignment="1">
      <alignment horizontal="right" vertical="top"/>
    </xf>
    <xf numFmtId="0" fontId="8" fillId="0" borderId="0" xfId="0" applyFont="1" applyAlignment="1">
      <alignment vertical="top" wrapText="1"/>
    </xf>
    <xf numFmtId="0" fontId="4" fillId="2" borderId="0" xfId="0" applyNumberFormat="1" applyFont="1" applyFill="1" applyAlignment="1">
      <alignment horizontal="right" vertical="top" wrapText="1"/>
    </xf>
    <xf numFmtId="165" fontId="4" fillId="2" borderId="1" xfId="0" applyNumberFormat="1" applyFont="1" applyFill="1" applyBorder="1"/>
    <xf numFmtId="165" fontId="4" fillId="2" borderId="1" xfId="0" applyNumberFormat="1" applyFont="1" applyFill="1" applyBorder="1" applyAlignment="1">
      <alignment horizontal="right" vertical="top" wrapText="1"/>
    </xf>
    <xf numFmtId="0" fontId="8" fillId="2" borderId="0" xfId="0" applyFont="1" applyFill="1" applyBorder="1"/>
    <xf numFmtId="167" fontId="8" fillId="0" borderId="6" xfId="0" applyNumberFormat="1" applyFont="1" applyBorder="1"/>
    <xf numFmtId="0" fontId="5" fillId="2" borderId="1" xfId="0" applyFont="1" applyFill="1" applyBorder="1"/>
    <xf numFmtId="0" fontId="4" fillId="2" borderId="1" xfId="0" applyFont="1" applyFill="1" applyBorder="1" applyAlignment="1">
      <alignment horizontal="right" vertical="top" wrapText="1"/>
    </xf>
    <xf numFmtId="167" fontId="8" fillId="0" borderId="1" xfId="0" applyNumberFormat="1" applyFont="1" applyBorder="1"/>
    <xf numFmtId="0" fontId="5" fillId="2" borderId="5" xfId="0" applyFont="1" applyFill="1" applyBorder="1"/>
    <xf numFmtId="0" fontId="4" fillId="2" borderId="5" xfId="0" applyFont="1" applyFill="1" applyBorder="1" applyAlignment="1">
      <alignment horizontal="right" vertical="top" wrapText="1"/>
    </xf>
    <xf numFmtId="168" fontId="8" fillId="0" borderId="1" xfId="0" applyNumberFormat="1" applyFont="1" applyBorder="1"/>
    <xf numFmtId="169" fontId="8" fillId="0" borderId="0" xfId="0" applyNumberFormat="1" applyFont="1" applyBorder="1"/>
    <xf numFmtId="165" fontId="4" fillId="2" borderId="0" xfId="0" applyNumberFormat="1" applyFont="1" applyFill="1" applyBorder="1"/>
    <xf numFmtId="165" fontId="4" fillId="2" borderId="0" xfId="0" applyNumberFormat="1" applyFont="1" applyFill="1" applyBorder="1" applyAlignment="1">
      <alignment horizontal="right" vertical="top" wrapText="1"/>
    </xf>
    <xf numFmtId="165" fontId="5" fillId="2" borderId="0" xfId="0" applyNumberFormat="1" applyFont="1" applyFill="1" applyBorder="1"/>
    <xf numFmtId="171" fontId="8" fillId="0" borderId="0" xfId="0" applyNumberFormat="1" applyFont="1" applyBorder="1"/>
    <xf numFmtId="168" fontId="8" fillId="0" borderId="0" xfId="0" applyNumberFormat="1" applyFont="1"/>
    <xf numFmtId="168" fontId="8" fillId="0" borderId="0" xfId="0" applyNumberFormat="1" applyFont="1" applyBorder="1"/>
    <xf numFmtId="171" fontId="8" fillId="0" borderId="0" xfId="0" applyNumberFormat="1" applyFont="1"/>
    <xf numFmtId="164" fontId="8" fillId="0" borderId="0" xfId="0" applyNumberFormat="1" applyFont="1" applyFill="1"/>
    <xf numFmtId="165" fontId="8" fillId="0" borderId="0" xfId="1" applyNumberFormat="1" applyFont="1" applyBorder="1"/>
    <xf numFmtId="167" fontId="8" fillId="3" borderId="2" xfId="0" applyNumberFormat="1" applyFont="1" applyFill="1" applyBorder="1"/>
    <xf numFmtId="167" fontId="8" fillId="3" borderId="6" xfId="0" applyNumberFormat="1" applyFont="1" applyFill="1" applyBorder="1"/>
    <xf numFmtId="0" fontId="8" fillId="3" borderId="0" xfId="0" applyFont="1" applyFill="1"/>
    <xf numFmtId="167" fontId="8" fillId="0" borderId="2" xfId="0" applyNumberFormat="1" applyFont="1" applyBorder="1"/>
    <xf numFmtId="165" fontId="8" fillId="0" borderId="0" xfId="0" applyNumberFormat="1" applyFont="1" applyFill="1"/>
    <xf numFmtId="167" fontId="8" fillId="0" borderId="0" xfId="0" applyNumberFormat="1" applyFont="1" applyFill="1"/>
    <xf numFmtId="165" fontId="8" fillId="0" borderId="5" xfId="0" applyNumberFormat="1" applyFont="1" applyFill="1" applyBorder="1"/>
    <xf numFmtId="171" fontId="8" fillId="0" borderId="0" xfId="0" applyNumberFormat="1" applyFont="1" applyFill="1"/>
    <xf numFmtId="171" fontId="8" fillId="0" borderId="0" xfId="0" applyNumberFormat="1" applyFont="1" applyFill="1" applyBorder="1"/>
  </cellXfs>
  <cellStyles count="287">
    <cellStyle name="_Chapter1" xfId="3" xr:uid="{00000000-0005-0000-0000-000000000000}"/>
    <cellStyle name="_Chapter1_1" xfId="4" xr:uid="{00000000-0005-0000-0000-000001000000}"/>
    <cellStyle name="_Chapter1revised stock" xfId="5" xr:uid="{00000000-0005-0000-0000-000002000000}"/>
    <cellStyle name="20% - Accent1 2" xfId="7" xr:uid="{00000000-0005-0000-0000-000003000000}"/>
    <cellStyle name="20% - Accent1 2 2" xfId="258" xr:uid="{00000000-0005-0000-0000-000004000000}"/>
    <cellStyle name="20% - Accent1 3" xfId="8" xr:uid="{00000000-0005-0000-0000-000005000000}"/>
    <cellStyle name="20% - Accent1 4" xfId="9" xr:uid="{00000000-0005-0000-0000-000006000000}"/>
    <cellStyle name="20% - Accent1 5" xfId="198" xr:uid="{00000000-0005-0000-0000-000007000000}"/>
    <cellStyle name="20% - Accent1 6" xfId="214" xr:uid="{00000000-0005-0000-0000-000008000000}"/>
    <cellStyle name="20% - Accent1 7" xfId="229" xr:uid="{00000000-0005-0000-0000-000009000000}"/>
    <cellStyle name="20% - Accent1 8" xfId="242" xr:uid="{00000000-0005-0000-0000-00000A000000}"/>
    <cellStyle name="20% - Accent1 9" xfId="6" xr:uid="{00000000-0005-0000-0000-00000B000000}"/>
    <cellStyle name="20% - Accent2 2" xfId="11" xr:uid="{00000000-0005-0000-0000-00000C000000}"/>
    <cellStyle name="20% - Accent2 2 2" xfId="260" xr:uid="{00000000-0005-0000-0000-00000D000000}"/>
    <cellStyle name="20% - Accent2 3" xfId="12" xr:uid="{00000000-0005-0000-0000-00000E000000}"/>
    <cellStyle name="20% - Accent2 4" xfId="13" xr:uid="{00000000-0005-0000-0000-00000F000000}"/>
    <cellStyle name="20% - Accent2 5" xfId="200" xr:uid="{00000000-0005-0000-0000-000010000000}"/>
    <cellStyle name="20% - Accent2 6" xfId="216" xr:uid="{00000000-0005-0000-0000-000011000000}"/>
    <cellStyle name="20% - Accent2 7" xfId="231" xr:uid="{00000000-0005-0000-0000-000012000000}"/>
    <cellStyle name="20% - Accent2 8" xfId="244" xr:uid="{00000000-0005-0000-0000-000013000000}"/>
    <cellStyle name="20% - Accent2 9" xfId="10" xr:uid="{00000000-0005-0000-0000-000014000000}"/>
    <cellStyle name="20% - Accent3 2" xfId="15" xr:uid="{00000000-0005-0000-0000-000015000000}"/>
    <cellStyle name="20% - Accent3 2 2" xfId="262" xr:uid="{00000000-0005-0000-0000-000016000000}"/>
    <cellStyle name="20% - Accent3 3" xfId="16" xr:uid="{00000000-0005-0000-0000-000017000000}"/>
    <cellStyle name="20% - Accent3 4" xfId="17" xr:uid="{00000000-0005-0000-0000-000018000000}"/>
    <cellStyle name="20% - Accent3 5" xfId="202" xr:uid="{00000000-0005-0000-0000-000019000000}"/>
    <cellStyle name="20% - Accent3 6" xfId="218" xr:uid="{00000000-0005-0000-0000-00001A000000}"/>
    <cellStyle name="20% - Accent3 7" xfId="233" xr:uid="{00000000-0005-0000-0000-00001B000000}"/>
    <cellStyle name="20% - Accent3 8" xfId="246" xr:uid="{00000000-0005-0000-0000-00001C000000}"/>
    <cellStyle name="20% - Accent3 9" xfId="14" xr:uid="{00000000-0005-0000-0000-00001D000000}"/>
    <cellStyle name="20% - Accent4 2" xfId="19" xr:uid="{00000000-0005-0000-0000-00001E000000}"/>
    <cellStyle name="20% - Accent4 2 2" xfId="264" xr:uid="{00000000-0005-0000-0000-00001F000000}"/>
    <cellStyle name="20% - Accent4 3" xfId="20" xr:uid="{00000000-0005-0000-0000-000020000000}"/>
    <cellStyle name="20% - Accent4 4" xfId="21" xr:uid="{00000000-0005-0000-0000-000021000000}"/>
    <cellStyle name="20% - Accent4 5" xfId="204" xr:uid="{00000000-0005-0000-0000-000022000000}"/>
    <cellStyle name="20% - Accent4 6" xfId="220" xr:uid="{00000000-0005-0000-0000-000023000000}"/>
    <cellStyle name="20% - Accent4 7" xfId="235" xr:uid="{00000000-0005-0000-0000-000024000000}"/>
    <cellStyle name="20% - Accent4 8" xfId="248" xr:uid="{00000000-0005-0000-0000-000025000000}"/>
    <cellStyle name="20% - Accent4 9" xfId="18" xr:uid="{00000000-0005-0000-0000-000026000000}"/>
    <cellStyle name="20% - Accent5 2" xfId="23" xr:uid="{00000000-0005-0000-0000-000027000000}"/>
    <cellStyle name="20% - Accent5 2 2" xfId="266" xr:uid="{00000000-0005-0000-0000-000028000000}"/>
    <cellStyle name="20% - Accent5 3" xfId="24" xr:uid="{00000000-0005-0000-0000-000029000000}"/>
    <cellStyle name="20% - Accent5 4" xfId="25" xr:uid="{00000000-0005-0000-0000-00002A000000}"/>
    <cellStyle name="20% - Accent5 5" xfId="206" xr:uid="{00000000-0005-0000-0000-00002B000000}"/>
    <cellStyle name="20% - Accent5 6" xfId="222" xr:uid="{00000000-0005-0000-0000-00002C000000}"/>
    <cellStyle name="20% - Accent5 7" xfId="237" xr:uid="{00000000-0005-0000-0000-00002D000000}"/>
    <cellStyle name="20% - Accent5 8" xfId="250" xr:uid="{00000000-0005-0000-0000-00002E000000}"/>
    <cellStyle name="20% - Accent5 9" xfId="22" xr:uid="{00000000-0005-0000-0000-00002F000000}"/>
    <cellStyle name="20% - Accent6 2" xfId="27" xr:uid="{00000000-0005-0000-0000-000030000000}"/>
    <cellStyle name="20% - Accent6 2 2" xfId="268" xr:uid="{00000000-0005-0000-0000-000031000000}"/>
    <cellStyle name="20% - Accent6 3" xfId="28" xr:uid="{00000000-0005-0000-0000-000032000000}"/>
    <cellStyle name="20% - Accent6 4" xfId="29" xr:uid="{00000000-0005-0000-0000-000033000000}"/>
    <cellStyle name="20% - Accent6 5" xfId="208" xr:uid="{00000000-0005-0000-0000-000034000000}"/>
    <cellStyle name="20% - Accent6 6" xfId="224" xr:uid="{00000000-0005-0000-0000-000035000000}"/>
    <cellStyle name="20% - Accent6 7" xfId="239" xr:uid="{00000000-0005-0000-0000-000036000000}"/>
    <cellStyle name="20% - Accent6 8" xfId="252" xr:uid="{00000000-0005-0000-0000-000037000000}"/>
    <cellStyle name="20% - Accent6 9" xfId="26" xr:uid="{00000000-0005-0000-0000-000038000000}"/>
    <cellStyle name="40% - Accent1 2" xfId="31" xr:uid="{00000000-0005-0000-0000-000039000000}"/>
    <cellStyle name="40% - Accent1 2 2" xfId="259" xr:uid="{00000000-0005-0000-0000-00003A000000}"/>
    <cellStyle name="40% - Accent1 3" xfId="32" xr:uid="{00000000-0005-0000-0000-00003B000000}"/>
    <cellStyle name="40% - Accent1 4" xfId="33" xr:uid="{00000000-0005-0000-0000-00003C000000}"/>
    <cellStyle name="40% - Accent1 5" xfId="199" xr:uid="{00000000-0005-0000-0000-00003D000000}"/>
    <cellStyle name="40% - Accent1 6" xfId="215" xr:uid="{00000000-0005-0000-0000-00003E000000}"/>
    <cellStyle name="40% - Accent1 7" xfId="230" xr:uid="{00000000-0005-0000-0000-00003F000000}"/>
    <cellStyle name="40% - Accent1 8" xfId="243" xr:uid="{00000000-0005-0000-0000-000040000000}"/>
    <cellStyle name="40% - Accent1 9" xfId="30" xr:uid="{00000000-0005-0000-0000-000041000000}"/>
    <cellStyle name="40% - Accent2 2" xfId="35" xr:uid="{00000000-0005-0000-0000-000042000000}"/>
    <cellStyle name="40% - Accent2 2 2" xfId="261" xr:uid="{00000000-0005-0000-0000-000043000000}"/>
    <cellStyle name="40% - Accent2 3" xfId="36" xr:uid="{00000000-0005-0000-0000-000044000000}"/>
    <cellStyle name="40% - Accent2 4" xfId="37" xr:uid="{00000000-0005-0000-0000-000045000000}"/>
    <cellStyle name="40% - Accent2 5" xfId="201" xr:uid="{00000000-0005-0000-0000-000046000000}"/>
    <cellStyle name="40% - Accent2 6" xfId="217" xr:uid="{00000000-0005-0000-0000-000047000000}"/>
    <cellStyle name="40% - Accent2 7" xfId="232" xr:uid="{00000000-0005-0000-0000-000048000000}"/>
    <cellStyle name="40% - Accent2 8" xfId="245" xr:uid="{00000000-0005-0000-0000-000049000000}"/>
    <cellStyle name="40% - Accent2 9" xfId="34" xr:uid="{00000000-0005-0000-0000-00004A000000}"/>
    <cellStyle name="40% - Accent3 2" xfId="39" xr:uid="{00000000-0005-0000-0000-00004B000000}"/>
    <cellStyle name="40% - Accent3 2 2" xfId="263" xr:uid="{00000000-0005-0000-0000-00004C000000}"/>
    <cellStyle name="40% - Accent3 3" xfId="40" xr:uid="{00000000-0005-0000-0000-00004D000000}"/>
    <cellStyle name="40% - Accent3 4" xfId="41" xr:uid="{00000000-0005-0000-0000-00004E000000}"/>
    <cellStyle name="40% - Accent3 5" xfId="203" xr:uid="{00000000-0005-0000-0000-00004F000000}"/>
    <cellStyle name="40% - Accent3 6" xfId="219" xr:uid="{00000000-0005-0000-0000-000050000000}"/>
    <cellStyle name="40% - Accent3 7" xfId="234" xr:uid="{00000000-0005-0000-0000-000051000000}"/>
    <cellStyle name="40% - Accent3 8" xfId="247" xr:uid="{00000000-0005-0000-0000-000052000000}"/>
    <cellStyle name="40% - Accent3 9" xfId="38" xr:uid="{00000000-0005-0000-0000-000053000000}"/>
    <cellStyle name="40% - Accent4 2" xfId="43" xr:uid="{00000000-0005-0000-0000-000054000000}"/>
    <cellStyle name="40% - Accent4 2 2" xfId="265" xr:uid="{00000000-0005-0000-0000-000055000000}"/>
    <cellStyle name="40% - Accent4 3" xfId="44" xr:uid="{00000000-0005-0000-0000-000056000000}"/>
    <cellStyle name="40% - Accent4 4" xfId="45" xr:uid="{00000000-0005-0000-0000-000057000000}"/>
    <cellStyle name="40% - Accent4 5" xfId="205" xr:uid="{00000000-0005-0000-0000-000058000000}"/>
    <cellStyle name="40% - Accent4 6" xfId="221" xr:uid="{00000000-0005-0000-0000-000059000000}"/>
    <cellStyle name="40% - Accent4 7" xfId="236" xr:uid="{00000000-0005-0000-0000-00005A000000}"/>
    <cellStyle name="40% - Accent4 8" xfId="249" xr:uid="{00000000-0005-0000-0000-00005B000000}"/>
    <cellStyle name="40% - Accent4 9" xfId="42" xr:uid="{00000000-0005-0000-0000-00005C000000}"/>
    <cellStyle name="40% - Accent5 2" xfId="47" xr:uid="{00000000-0005-0000-0000-00005D000000}"/>
    <cellStyle name="40% - Accent5 2 2" xfId="267" xr:uid="{00000000-0005-0000-0000-00005E000000}"/>
    <cellStyle name="40% - Accent5 3" xfId="48" xr:uid="{00000000-0005-0000-0000-00005F000000}"/>
    <cellStyle name="40% - Accent5 4" xfId="49" xr:uid="{00000000-0005-0000-0000-000060000000}"/>
    <cellStyle name="40% - Accent5 5" xfId="207" xr:uid="{00000000-0005-0000-0000-000061000000}"/>
    <cellStyle name="40% - Accent5 6" xfId="223" xr:uid="{00000000-0005-0000-0000-000062000000}"/>
    <cellStyle name="40% - Accent5 7" xfId="238" xr:uid="{00000000-0005-0000-0000-000063000000}"/>
    <cellStyle name="40% - Accent5 8" xfId="251" xr:uid="{00000000-0005-0000-0000-000064000000}"/>
    <cellStyle name="40% - Accent5 9" xfId="46" xr:uid="{00000000-0005-0000-0000-000065000000}"/>
    <cellStyle name="40% - Accent6 2" xfId="51" xr:uid="{00000000-0005-0000-0000-000066000000}"/>
    <cellStyle name="40% - Accent6 2 2" xfId="269" xr:uid="{00000000-0005-0000-0000-000067000000}"/>
    <cellStyle name="40% - Accent6 3" xfId="52" xr:uid="{00000000-0005-0000-0000-000068000000}"/>
    <cellStyle name="40% - Accent6 4" xfId="53" xr:uid="{00000000-0005-0000-0000-000069000000}"/>
    <cellStyle name="40% - Accent6 5" xfId="209" xr:uid="{00000000-0005-0000-0000-00006A000000}"/>
    <cellStyle name="40% - Accent6 6" xfId="225" xr:uid="{00000000-0005-0000-0000-00006B000000}"/>
    <cellStyle name="40% - Accent6 7" xfId="240" xr:uid="{00000000-0005-0000-0000-00006C000000}"/>
    <cellStyle name="40% - Accent6 8" xfId="253" xr:uid="{00000000-0005-0000-0000-00006D000000}"/>
    <cellStyle name="40% - Accent6 9" xfId="50" xr:uid="{00000000-0005-0000-0000-00006E000000}"/>
    <cellStyle name="60% - Accent1 2" xfId="55" xr:uid="{00000000-0005-0000-0000-00006F000000}"/>
    <cellStyle name="60% - Accent1 3" xfId="56" xr:uid="{00000000-0005-0000-0000-000070000000}"/>
    <cellStyle name="60% - Accent1 4" xfId="57" xr:uid="{00000000-0005-0000-0000-000071000000}"/>
    <cellStyle name="60% - Accent1 5" xfId="54" xr:uid="{00000000-0005-0000-0000-000072000000}"/>
    <cellStyle name="60% - Accent2 2" xfId="59" xr:uid="{00000000-0005-0000-0000-000073000000}"/>
    <cellStyle name="60% - Accent2 3" xfId="60" xr:uid="{00000000-0005-0000-0000-000074000000}"/>
    <cellStyle name="60% - Accent2 4" xfId="61" xr:uid="{00000000-0005-0000-0000-000075000000}"/>
    <cellStyle name="60% - Accent2 5" xfId="58" xr:uid="{00000000-0005-0000-0000-000076000000}"/>
    <cellStyle name="60% - Accent3 2" xfId="63" xr:uid="{00000000-0005-0000-0000-000077000000}"/>
    <cellStyle name="60% - Accent3 3" xfId="64" xr:uid="{00000000-0005-0000-0000-000078000000}"/>
    <cellStyle name="60% - Accent3 4" xfId="65" xr:uid="{00000000-0005-0000-0000-000079000000}"/>
    <cellStyle name="60% - Accent3 5" xfId="62" xr:uid="{00000000-0005-0000-0000-00007A000000}"/>
    <cellStyle name="60% - Accent4 2" xfId="67" xr:uid="{00000000-0005-0000-0000-00007B000000}"/>
    <cellStyle name="60% - Accent4 3" xfId="68" xr:uid="{00000000-0005-0000-0000-00007C000000}"/>
    <cellStyle name="60% - Accent4 4" xfId="69" xr:uid="{00000000-0005-0000-0000-00007D000000}"/>
    <cellStyle name="60% - Accent4 5" xfId="66" xr:uid="{00000000-0005-0000-0000-00007E000000}"/>
    <cellStyle name="60% - Accent5 2" xfId="71" xr:uid="{00000000-0005-0000-0000-00007F000000}"/>
    <cellStyle name="60% - Accent5 3" xfId="72" xr:uid="{00000000-0005-0000-0000-000080000000}"/>
    <cellStyle name="60% - Accent5 4" xfId="73" xr:uid="{00000000-0005-0000-0000-000081000000}"/>
    <cellStyle name="60% - Accent5 5" xfId="70" xr:uid="{00000000-0005-0000-0000-000082000000}"/>
    <cellStyle name="60% - Accent6 2" xfId="75" xr:uid="{00000000-0005-0000-0000-000083000000}"/>
    <cellStyle name="60% - Accent6 3" xfId="76" xr:uid="{00000000-0005-0000-0000-000084000000}"/>
    <cellStyle name="60% - Accent6 4" xfId="77" xr:uid="{00000000-0005-0000-0000-000085000000}"/>
    <cellStyle name="60% - Accent6 5" xfId="74" xr:uid="{00000000-0005-0000-0000-000086000000}"/>
    <cellStyle name="Accent1 2" xfId="79" xr:uid="{00000000-0005-0000-0000-000087000000}"/>
    <cellStyle name="Accent1 3" xfId="80" xr:uid="{00000000-0005-0000-0000-000088000000}"/>
    <cellStyle name="Accent1 4" xfId="81" xr:uid="{00000000-0005-0000-0000-000089000000}"/>
    <cellStyle name="Accent1 5" xfId="78" xr:uid="{00000000-0005-0000-0000-00008A000000}"/>
    <cellStyle name="Accent2 2" xfId="83" xr:uid="{00000000-0005-0000-0000-00008B000000}"/>
    <cellStyle name="Accent2 3" xfId="84" xr:uid="{00000000-0005-0000-0000-00008C000000}"/>
    <cellStyle name="Accent2 4" xfId="85" xr:uid="{00000000-0005-0000-0000-00008D000000}"/>
    <cellStyle name="Accent2 5" xfId="82" xr:uid="{00000000-0005-0000-0000-00008E000000}"/>
    <cellStyle name="Accent3 2" xfId="87" xr:uid="{00000000-0005-0000-0000-00008F000000}"/>
    <cellStyle name="Accent3 3" xfId="88" xr:uid="{00000000-0005-0000-0000-000090000000}"/>
    <cellStyle name="Accent3 4" xfId="89" xr:uid="{00000000-0005-0000-0000-000091000000}"/>
    <cellStyle name="Accent3 5" xfId="86" xr:uid="{00000000-0005-0000-0000-000092000000}"/>
    <cellStyle name="Accent4 2" xfId="91" xr:uid="{00000000-0005-0000-0000-000093000000}"/>
    <cellStyle name="Accent4 3" xfId="92" xr:uid="{00000000-0005-0000-0000-000094000000}"/>
    <cellStyle name="Accent4 4" xfId="93" xr:uid="{00000000-0005-0000-0000-000095000000}"/>
    <cellStyle name="Accent4 5" xfId="90" xr:uid="{00000000-0005-0000-0000-000096000000}"/>
    <cellStyle name="Accent5 2" xfId="95" xr:uid="{00000000-0005-0000-0000-000097000000}"/>
    <cellStyle name="Accent5 3" xfId="96" xr:uid="{00000000-0005-0000-0000-000098000000}"/>
    <cellStyle name="Accent5 4" xfId="97" xr:uid="{00000000-0005-0000-0000-000099000000}"/>
    <cellStyle name="Accent5 5" xfId="94" xr:uid="{00000000-0005-0000-0000-00009A000000}"/>
    <cellStyle name="Accent6 2" xfId="99" xr:uid="{00000000-0005-0000-0000-00009B000000}"/>
    <cellStyle name="Accent6 3" xfId="100" xr:uid="{00000000-0005-0000-0000-00009C000000}"/>
    <cellStyle name="Accent6 4" xfId="101" xr:uid="{00000000-0005-0000-0000-00009D000000}"/>
    <cellStyle name="Accent6 5" xfId="98" xr:uid="{00000000-0005-0000-0000-00009E000000}"/>
    <cellStyle name="Bad 2" xfId="103" xr:uid="{00000000-0005-0000-0000-00009F000000}"/>
    <cellStyle name="Bad 3" xfId="104" xr:uid="{00000000-0005-0000-0000-0000A0000000}"/>
    <cellStyle name="Bad 4" xfId="105" xr:uid="{00000000-0005-0000-0000-0000A1000000}"/>
    <cellStyle name="Bad 5" xfId="102" xr:uid="{00000000-0005-0000-0000-0000A2000000}"/>
    <cellStyle name="Calculation 2" xfId="107" xr:uid="{00000000-0005-0000-0000-0000A3000000}"/>
    <cellStyle name="Calculation 2 2" xfId="280" xr:uid="{00000000-0005-0000-0000-0000A4000000}"/>
    <cellStyle name="Calculation 3" xfId="108" xr:uid="{00000000-0005-0000-0000-0000A5000000}"/>
    <cellStyle name="Calculation 4" xfId="109" xr:uid="{00000000-0005-0000-0000-0000A6000000}"/>
    <cellStyle name="Calculation 5" xfId="106" xr:uid="{00000000-0005-0000-0000-0000A7000000}"/>
    <cellStyle name="Calculation 6" xfId="279" xr:uid="{00000000-0005-0000-0000-0000A8000000}"/>
    <cellStyle name="Check Cell 2" xfId="111" xr:uid="{00000000-0005-0000-0000-0000A9000000}"/>
    <cellStyle name="Check Cell 3" xfId="112" xr:uid="{00000000-0005-0000-0000-0000AA000000}"/>
    <cellStyle name="Check Cell 4" xfId="113" xr:uid="{00000000-0005-0000-0000-0000AB000000}"/>
    <cellStyle name="Check Cell 5" xfId="110" xr:uid="{00000000-0005-0000-0000-0000AC000000}"/>
    <cellStyle name="Comma 2" xfId="115" xr:uid="{00000000-0005-0000-0000-0000AD000000}"/>
    <cellStyle name="Comma 2 2" xfId="116" xr:uid="{00000000-0005-0000-0000-0000AE000000}"/>
    <cellStyle name="Comma 2 2 2" xfId="272" xr:uid="{00000000-0005-0000-0000-0000AF000000}"/>
    <cellStyle name="Comma 2 3" xfId="117" xr:uid="{00000000-0005-0000-0000-0000B0000000}"/>
    <cellStyle name="Comma 3" xfId="118" xr:uid="{00000000-0005-0000-0000-0000B1000000}"/>
    <cellStyle name="Comma 4" xfId="119" xr:uid="{00000000-0005-0000-0000-0000B2000000}"/>
    <cellStyle name="Comma 5" xfId="120" xr:uid="{00000000-0005-0000-0000-0000B3000000}"/>
    <cellStyle name="Comma 6" xfId="121" xr:uid="{00000000-0005-0000-0000-0000B4000000}"/>
    <cellStyle name="Comma 7" xfId="114" xr:uid="{00000000-0005-0000-0000-0000B5000000}"/>
    <cellStyle name="Currency 2" xfId="241" xr:uid="{00000000-0005-0000-0000-0000B6000000}"/>
    <cellStyle name="Explanatory Text 2" xfId="123" xr:uid="{00000000-0005-0000-0000-0000B7000000}"/>
    <cellStyle name="Explanatory Text 3" xfId="124" xr:uid="{00000000-0005-0000-0000-0000B8000000}"/>
    <cellStyle name="Explanatory Text 4" xfId="125" xr:uid="{00000000-0005-0000-0000-0000B9000000}"/>
    <cellStyle name="Explanatory Text 5" xfId="122" xr:uid="{00000000-0005-0000-0000-0000BA000000}"/>
    <cellStyle name="Followed Hyperlink" xfId="211" builtinId="9" customBuiltin="1"/>
    <cellStyle name="Followed Hyperlink 2" xfId="126" xr:uid="{00000000-0005-0000-0000-0000BC000000}"/>
    <cellStyle name="Followed Hyperlink 3" xfId="127" xr:uid="{00000000-0005-0000-0000-0000BD000000}"/>
    <cellStyle name="Good 2" xfId="129" xr:uid="{00000000-0005-0000-0000-0000BE000000}"/>
    <cellStyle name="Good 3" xfId="130" xr:uid="{00000000-0005-0000-0000-0000BF000000}"/>
    <cellStyle name="Good 4" xfId="131" xr:uid="{00000000-0005-0000-0000-0000C0000000}"/>
    <cellStyle name="Good 5" xfId="128" xr:uid="{00000000-0005-0000-0000-0000C1000000}"/>
    <cellStyle name="Heading 1 2" xfId="133" xr:uid="{00000000-0005-0000-0000-0000C2000000}"/>
    <cellStyle name="Heading 1 3" xfId="134" xr:uid="{00000000-0005-0000-0000-0000C3000000}"/>
    <cellStyle name="Heading 1 4" xfId="135" xr:uid="{00000000-0005-0000-0000-0000C4000000}"/>
    <cellStyle name="Heading 1 5" xfId="132" xr:uid="{00000000-0005-0000-0000-0000C5000000}"/>
    <cellStyle name="Heading 2 2" xfId="137" xr:uid="{00000000-0005-0000-0000-0000C6000000}"/>
    <cellStyle name="Heading 2 3" xfId="138" xr:uid="{00000000-0005-0000-0000-0000C7000000}"/>
    <cellStyle name="Heading 2 4" xfId="139" xr:uid="{00000000-0005-0000-0000-0000C8000000}"/>
    <cellStyle name="Heading 2 5" xfId="136" xr:uid="{00000000-0005-0000-0000-0000C9000000}"/>
    <cellStyle name="Heading 3 2" xfId="141" xr:uid="{00000000-0005-0000-0000-0000CA000000}"/>
    <cellStyle name="Heading 3 3" xfId="142" xr:uid="{00000000-0005-0000-0000-0000CB000000}"/>
    <cellStyle name="Heading 3 4" xfId="143" xr:uid="{00000000-0005-0000-0000-0000CC000000}"/>
    <cellStyle name="Heading 3 5" xfId="140" xr:uid="{00000000-0005-0000-0000-0000CD000000}"/>
    <cellStyle name="Heading 4 2" xfId="145" xr:uid="{00000000-0005-0000-0000-0000CE000000}"/>
    <cellStyle name="Heading 4 3" xfId="146" xr:uid="{00000000-0005-0000-0000-0000CF000000}"/>
    <cellStyle name="Heading 4 4" xfId="147" xr:uid="{00000000-0005-0000-0000-0000D0000000}"/>
    <cellStyle name="Heading 4 5" xfId="144" xr:uid="{00000000-0005-0000-0000-0000D1000000}"/>
    <cellStyle name="Hyperlink" xfId="210" builtinId="8" customBuiltin="1"/>
    <cellStyle name="Hyperlink 2" xfId="148" xr:uid="{00000000-0005-0000-0000-0000D3000000}"/>
    <cellStyle name="Hyperlink 3" xfId="149" xr:uid="{00000000-0005-0000-0000-0000D4000000}"/>
    <cellStyle name="Input 2" xfId="151" xr:uid="{00000000-0005-0000-0000-0000D5000000}"/>
    <cellStyle name="Input 2 2" xfId="282" xr:uid="{00000000-0005-0000-0000-0000D6000000}"/>
    <cellStyle name="Input 3" xfId="152" xr:uid="{00000000-0005-0000-0000-0000D7000000}"/>
    <cellStyle name="Input 4" xfId="153" xr:uid="{00000000-0005-0000-0000-0000D8000000}"/>
    <cellStyle name="Input 5" xfId="150" xr:uid="{00000000-0005-0000-0000-0000D9000000}"/>
    <cellStyle name="Input 6" xfId="281" xr:uid="{00000000-0005-0000-0000-0000DA000000}"/>
    <cellStyle name="Linked Cell 2" xfId="155" xr:uid="{00000000-0005-0000-0000-0000DB000000}"/>
    <cellStyle name="Linked Cell 3" xfId="156" xr:uid="{00000000-0005-0000-0000-0000DC000000}"/>
    <cellStyle name="Linked Cell 4" xfId="157" xr:uid="{00000000-0005-0000-0000-0000DD000000}"/>
    <cellStyle name="Linked Cell 5" xfId="154" xr:uid="{00000000-0005-0000-0000-0000DE000000}"/>
    <cellStyle name="Neutral 2" xfId="159" xr:uid="{00000000-0005-0000-0000-0000DF000000}"/>
    <cellStyle name="Neutral 3" xfId="160" xr:uid="{00000000-0005-0000-0000-0000E0000000}"/>
    <cellStyle name="Neutral 4" xfId="161" xr:uid="{00000000-0005-0000-0000-0000E1000000}"/>
    <cellStyle name="Neutral 5" xfId="158" xr:uid="{00000000-0005-0000-0000-0000E2000000}"/>
    <cellStyle name="Normal" xfId="0" builtinId="0"/>
    <cellStyle name="Normal 10" xfId="227" xr:uid="{00000000-0005-0000-0000-0000E4000000}"/>
    <cellStyle name="Normal 11" xfId="270" xr:uid="{00000000-0005-0000-0000-0000E5000000}"/>
    <cellStyle name="Normal 12" xfId="275" xr:uid="{00000000-0005-0000-0000-0000E6000000}"/>
    <cellStyle name="Normal 13" xfId="2" xr:uid="{00000000-0005-0000-0000-0000E7000000}"/>
    <cellStyle name="Normal 2" xfId="162" xr:uid="{00000000-0005-0000-0000-0000E8000000}"/>
    <cellStyle name="Normal 2 2" xfId="254" xr:uid="{00000000-0005-0000-0000-0000E9000000}"/>
    <cellStyle name="Normal 2 3" xfId="274" xr:uid="{00000000-0005-0000-0000-0000EA000000}"/>
    <cellStyle name="Normal 3" xfId="163" xr:uid="{00000000-0005-0000-0000-0000EB000000}"/>
    <cellStyle name="Normal 3 2" xfId="256" xr:uid="{00000000-0005-0000-0000-0000EC000000}"/>
    <cellStyle name="Normal 4" xfId="164" xr:uid="{00000000-0005-0000-0000-0000ED000000}"/>
    <cellStyle name="Normal 5" xfId="165" xr:uid="{00000000-0005-0000-0000-0000EE000000}"/>
    <cellStyle name="Normal 5 2" xfId="273" xr:uid="{00000000-0005-0000-0000-0000EF000000}"/>
    <cellStyle name="Normal 6" xfId="166" xr:uid="{00000000-0005-0000-0000-0000F0000000}"/>
    <cellStyle name="Normal 7" xfId="167" xr:uid="{00000000-0005-0000-0000-0000F1000000}"/>
    <cellStyle name="Normal 8" xfId="196" xr:uid="{00000000-0005-0000-0000-0000F2000000}"/>
    <cellStyle name="Normal 9" xfId="212" xr:uid="{00000000-0005-0000-0000-0000F3000000}"/>
    <cellStyle name="Note 10" xfId="276" xr:uid="{00000000-0005-0000-0000-0000F4000000}"/>
    <cellStyle name="Note 2" xfId="169" xr:uid="{00000000-0005-0000-0000-0000F5000000}"/>
    <cellStyle name="Note 2 2" xfId="255" xr:uid="{00000000-0005-0000-0000-0000F6000000}"/>
    <cellStyle name="Note 2 3" xfId="277" xr:uid="{00000000-0005-0000-0000-0000F7000000}"/>
    <cellStyle name="Note 3" xfId="170" xr:uid="{00000000-0005-0000-0000-0000F8000000}"/>
    <cellStyle name="Note 3 2" xfId="257" xr:uid="{00000000-0005-0000-0000-0000F9000000}"/>
    <cellStyle name="Note 4" xfId="171" xr:uid="{00000000-0005-0000-0000-0000FA000000}"/>
    <cellStyle name="Note 4 2" xfId="286" xr:uid="{00000000-0005-0000-0000-0000FB000000}"/>
    <cellStyle name="Note 5" xfId="172" xr:uid="{00000000-0005-0000-0000-0000FC000000}"/>
    <cellStyle name="Note 6" xfId="197" xr:uid="{00000000-0005-0000-0000-0000FD000000}"/>
    <cellStyle name="Note 7" xfId="213" xr:uid="{00000000-0005-0000-0000-0000FE000000}"/>
    <cellStyle name="Note 8" xfId="228" xr:uid="{00000000-0005-0000-0000-0000FF000000}"/>
    <cellStyle name="Note 9" xfId="168" xr:uid="{00000000-0005-0000-0000-000000010000}"/>
    <cellStyle name="Output 2" xfId="174" xr:uid="{00000000-0005-0000-0000-000001010000}"/>
    <cellStyle name="Output 2 2" xfId="278" xr:uid="{00000000-0005-0000-0000-000002010000}"/>
    <cellStyle name="Output 3" xfId="175" xr:uid="{00000000-0005-0000-0000-000003010000}"/>
    <cellStyle name="Output 4" xfId="176" xr:uid="{00000000-0005-0000-0000-000004010000}"/>
    <cellStyle name="Output 5" xfId="173" xr:uid="{00000000-0005-0000-0000-000005010000}"/>
    <cellStyle name="Output 6" xfId="285" xr:uid="{00000000-0005-0000-0000-000006010000}"/>
    <cellStyle name="Percent" xfId="1" builtinId="5"/>
    <cellStyle name="Percent 2" xfId="177" xr:uid="{00000000-0005-0000-0000-000008010000}"/>
    <cellStyle name="Percent 2 2" xfId="178" xr:uid="{00000000-0005-0000-0000-000009010000}"/>
    <cellStyle name="Percent 2 3" xfId="179" xr:uid="{00000000-0005-0000-0000-00000A010000}"/>
    <cellStyle name="Percent 3" xfId="180" xr:uid="{00000000-0005-0000-0000-00000B010000}"/>
    <cellStyle name="Percent 4" xfId="181" xr:uid="{00000000-0005-0000-0000-00000C010000}"/>
    <cellStyle name="Percent 5" xfId="182" xr:uid="{00000000-0005-0000-0000-00000D010000}"/>
    <cellStyle name="Percent 6" xfId="183" xr:uid="{00000000-0005-0000-0000-00000E010000}"/>
    <cellStyle name="Percent 7" xfId="271" xr:uid="{00000000-0005-0000-0000-00000F010000}"/>
    <cellStyle name="Percent 8" xfId="226" xr:uid="{00000000-0005-0000-0000-000010010000}"/>
    <cellStyle name="Style 1" xfId="184" xr:uid="{00000000-0005-0000-0000-000011010000}"/>
    <cellStyle name="Title 2" xfId="186" xr:uid="{00000000-0005-0000-0000-000012010000}"/>
    <cellStyle name="Title 3" xfId="187" xr:uid="{00000000-0005-0000-0000-000013010000}"/>
    <cellStyle name="Title 4" xfId="185" xr:uid="{00000000-0005-0000-0000-000014010000}"/>
    <cellStyle name="Total 2" xfId="189" xr:uid="{00000000-0005-0000-0000-000015010000}"/>
    <cellStyle name="Total 2 2" xfId="284" xr:uid="{00000000-0005-0000-0000-000016010000}"/>
    <cellStyle name="Total 3" xfId="190" xr:uid="{00000000-0005-0000-0000-000017010000}"/>
    <cellStyle name="Total 4" xfId="191" xr:uid="{00000000-0005-0000-0000-000018010000}"/>
    <cellStyle name="Total 5" xfId="188" xr:uid="{00000000-0005-0000-0000-000019010000}"/>
    <cellStyle name="Total 6" xfId="283" xr:uid="{00000000-0005-0000-0000-00001A010000}"/>
    <cellStyle name="Warning Text 2" xfId="193" xr:uid="{00000000-0005-0000-0000-00001B010000}"/>
    <cellStyle name="Warning Text 3" xfId="194" xr:uid="{00000000-0005-0000-0000-00001C010000}"/>
    <cellStyle name="Warning Text 4" xfId="195" xr:uid="{00000000-0005-0000-0000-00001D010000}"/>
    <cellStyle name="Warning Text 5" xfId="192" xr:uid="{00000000-0005-0000-0000-00001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619125</xdr:colOff>
      <xdr:row>38</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04825" y="6096000"/>
          <a:ext cx="58197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Total taxation revenue forecast is the sum of the individual tax forecasts. </a:t>
          </a:r>
          <a:endParaRPr lang="en-AU" sz="10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10</xdr:col>
      <xdr:colOff>114300</xdr:colOff>
      <xdr:row>40</xdr:row>
      <xdr:rowOff>57150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4825" y="6096000"/>
          <a:ext cx="58197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Payroll tax is estimated using an econometric multi-equation model. The main drivers are employment, wages and the composition of full-time/part-time jobs in the economy. Changes to the tax rate also impact the forecasts.</a:t>
          </a:r>
          <a:r>
            <a:rPr lang="en-AU" sz="1000"/>
            <a:t> </a:t>
          </a:r>
          <a:endParaRPr lang="en-AU" sz="10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34</xdr:row>
      <xdr:rowOff>161924</xdr:rowOff>
    </xdr:from>
    <xdr:to>
      <xdr:col>9</xdr:col>
      <xdr:colOff>609600</xdr:colOff>
      <xdr:row>41</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04825" y="5553074"/>
          <a:ext cx="581977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Land transfer duty is estimated using an econometric multi-equation system for the volume and price of residential</a:t>
          </a:r>
          <a:r>
            <a:rPr lang="en-AU" sz="1000" b="0" i="0" u="none" strike="noStrike" baseline="0">
              <a:solidFill>
                <a:schemeClr val="dk1"/>
              </a:solidFill>
              <a:effectLst/>
              <a:latin typeface="+mn-lt"/>
              <a:ea typeface="+mn-ea"/>
              <a:cs typeface="+mn-cs"/>
            </a:rPr>
            <a:t> and non-residential  </a:t>
          </a:r>
          <a:r>
            <a:rPr lang="en-AU" sz="1000" b="0" i="0" u="none" strike="noStrike">
              <a:solidFill>
                <a:schemeClr val="dk1"/>
              </a:solidFill>
              <a:effectLst/>
              <a:latin typeface="+mn-lt"/>
              <a:ea typeface="+mn-ea"/>
              <a:cs typeface="+mn-cs"/>
            </a:rPr>
            <a:t>transactions. Lags in the payment of duty are then applied to the forecasts based on observations.</a:t>
          </a:r>
          <a:r>
            <a:rPr lang="en-AU" sz="1000"/>
            <a:t>  The</a:t>
          </a:r>
          <a:r>
            <a:rPr lang="en-AU" sz="1000" baseline="0"/>
            <a:t> main drivers of land transfer duty are interest rates, population and income.</a:t>
          </a:r>
          <a:endParaRPr lang="en-AU" sz="10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609600</xdr:colOff>
      <xdr:row>44</xdr:row>
      <xdr:rowOff>28575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04825" y="6096000"/>
          <a:ext cx="5819775"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a:t>Insurance</a:t>
          </a:r>
          <a:r>
            <a:rPr lang="en-AU" sz="1000" b="0" baseline="0"/>
            <a:t> taxes are levied on non-life (or general) insurance and compulsory third party insurance. </a:t>
          </a:r>
          <a:r>
            <a:rPr lang="en-AU" sz="1000" b="0"/>
            <a:t>The key drivers for non-life</a:t>
          </a:r>
          <a:r>
            <a:rPr lang="en-AU" sz="1000" b="0" baseline="0"/>
            <a:t> </a:t>
          </a:r>
          <a:r>
            <a:rPr lang="en-AU" sz="1000" b="0"/>
            <a:t>insurance taxes are income, the insurance</a:t>
          </a:r>
          <a:r>
            <a:rPr lang="en-AU" sz="1000" b="0" baseline="0"/>
            <a:t> premium base and the outlook for premium rates. Revenue from compulsory third party insurance is mainly driven by motor vehicle registrations, indexed to inflation.</a:t>
          </a:r>
        </a:p>
        <a:p>
          <a:endParaRPr lang="en-AU" sz="1000" b="0" baseline="0"/>
        </a:p>
        <a:p>
          <a:r>
            <a:rPr lang="en-AU" sz="1000" b="0" baseline="0"/>
            <a:t>Historically, insurance taxes have also included life insurance and insurance company contributions to fire brigades. The former was abolished in 2014-15, while the latter was abolished in 2013-14.</a:t>
          </a:r>
          <a:endParaRPr lang="en-AU" sz="10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609600</xdr:colOff>
      <xdr:row>40</xdr:row>
      <xdr:rowOff>57150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04825" y="6096000"/>
          <a:ext cx="58197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Gambling taxes are estimated using a combination of least squared regression models and trend extrapolations. The key drivers of player losses are household consumption expenditure, the number of electronic gaming machines and total compensation of employees. </a:t>
          </a:r>
          <a:endParaRPr lang="en-AU" sz="10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609600</xdr:colOff>
      <xdr:row>40</xdr:row>
      <xdr:rowOff>76200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04825" y="6096000"/>
          <a:ext cx="5819775"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Motor vehicle taxation comprises vehicle registration fees and stamp</a:t>
          </a:r>
          <a:r>
            <a:rPr lang="en-AU" sz="1000" b="0" i="0" u="none" strike="noStrike" baseline="0">
              <a:solidFill>
                <a:schemeClr val="dk1"/>
              </a:solidFill>
              <a:effectLst/>
              <a:latin typeface="+mn-lt"/>
              <a:ea typeface="+mn-ea"/>
              <a:cs typeface="+mn-cs"/>
            </a:rPr>
            <a:t> duty on transfers of ownership.</a:t>
          </a:r>
          <a:r>
            <a:rPr lang="en-AU" sz="1000" b="0" i="0" u="none" strike="noStrike">
              <a:solidFill>
                <a:schemeClr val="dk1"/>
              </a:solidFill>
              <a:effectLst/>
              <a:latin typeface="+mn-lt"/>
              <a:ea typeface="+mn-ea"/>
              <a:cs typeface="+mn-cs"/>
            </a:rPr>
            <a:t> Key drivers of motor vehicle taxation revenue include population growth, inflation (which leads to indexation of fees) and general economic conditions.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609600</xdr:colOff>
      <xdr:row>41</xdr:row>
      <xdr:rowOff>57149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04825" y="6096000"/>
          <a:ext cx="5819775" cy="1028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Land tax is estimated by applying various growth factors to the land tax base. The starting point is the latest known actual collections - the land tax base. Estimates for future years are done by adjusting this base for estimated land revaluations, combined with a progressivity factor due to the progressive nature of the land tax schedule.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35</xdr:row>
      <xdr:rowOff>95250</xdr:rowOff>
    </xdr:from>
    <xdr:to>
      <xdr:col>9</xdr:col>
      <xdr:colOff>419100</xdr:colOff>
      <xdr:row>41</xdr:row>
      <xdr:rowOff>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04825" y="5648325"/>
          <a:ext cx="562927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Fire services property levy forecasts are primarily driven by the estimated funding needs of the Metropolitan Fire and Emergency Services Board and the Country Fire Authority.</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419100</xdr:colOff>
      <xdr:row>41</xdr:row>
      <xdr:rowOff>76200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04825" y="6096000"/>
          <a:ext cx="5629275" cy="1047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Other taxes comprise all taxation lines not presented separately in this database. These are estimated using a variety of methods with inflation as the most common economic driver. The other taxes category includes licence fees, concession fees, government charges, contributions and/or levies imposed on the private sector or statutory corporations in other sectors of government.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1"/>
  <sheetViews>
    <sheetView showGridLines="0" tabSelected="1" workbookViewId="0">
      <selection activeCell="B1" sqref="B1"/>
    </sheetView>
  </sheetViews>
  <sheetFormatPr defaultColWidth="0" defaultRowHeight="0" customHeight="1" zeroHeight="1" x14ac:dyDescent="0.2"/>
  <cols>
    <col min="1" max="1" width="2.140625" style="32" customWidth="1"/>
    <col min="2" max="2" width="65.5703125" style="48" customWidth="1"/>
    <col min="3" max="3" width="2.140625" style="32" customWidth="1"/>
    <col min="4" max="16384" width="9.140625" style="32" hidden="1"/>
  </cols>
  <sheetData>
    <row r="1" spans="1:2" ht="12.75" x14ac:dyDescent="0.2">
      <c r="B1" s="1" t="s">
        <v>0</v>
      </c>
    </row>
    <row r="2" spans="1:2" ht="12.75" x14ac:dyDescent="0.2"/>
    <row r="3" spans="1:2" ht="25.5" x14ac:dyDescent="0.2">
      <c r="B3" s="48" t="s">
        <v>1</v>
      </c>
    </row>
    <row r="4" spans="1:2" ht="3" customHeight="1" x14ac:dyDescent="0.2"/>
    <row r="5" spans="1:2" ht="12.75" x14ac:dyDescent="0.2">
      <c r="A5" s="60" t="s">
        <v>2</v>
      </c>
      <c r="B5" s="48" t="s">
        <v>3</v>
      </c>
    </row>
    <row r="6" spans="1:2" ht="3" customHeight="1" x14ac:dyDescent="0.2">
      <c r="A6" s="60"/>
    </row>
    <row r="7" spans="1:2" ht="12.75" x14ac:dyDescent="0.2">
      <c r="A7" s="60" t="s">
        <v>2</v>
      </c>
      <c r="B7" s="48" t="s">
        <v>4</v>
      </c>
    </row>
    <row r="8" spans="1:2" ht="3" customHeight="1" x14ac:dyDescent="0.2">
      <c r="A8" s="60"/>
    </row>
    <row r="9" spans="1:2" ht="12.75" x14ac:dyDescent="0.2">
      <c r="A9" s="60" t="s">
        <v>2</v>
      </c>
      <c r="B9" s="48" t="s">
        <v>5</v>
      </c>
    </row>
    <row r="10" spans="1:2" ht="3" customHeight="1" x14ac:dyDescent="0.2">
      <c r="A10" s="60"/>
    </row>
    <row r="11" spans="1:2" ht="12.75" x14ac:dyDescent="0.2">
      <c r="A11" s="60" t="s">
        <v>2</v>
      </c>
      <c r="B11" s="48" t="s">
        <v>6</v>
      </c>
    </row>
    <row r="12" spans="1:2" ht="3" customHeight="1" x14ac:dyDescent="0.2">
      <c r="A12" s="60"/>
    </row>
    <row r="13" spans="1:2" ht="25.5" x14ac:dyDescent="0.2">
      <c r="A13" s="60" t="s">
        <v>2</v>
      </c>
      <c r="B13" s="48" t="s">
        <v>7</v>
      </c>
    </row>
    <row r="14" spans="1:2" ht="3" customHeight="1" x14ac:dyDescent="0.2">
      <c r="A14" s="60"/>
    </row>
    <row r="15" spans="1:2" ht="25.5" x14ac:dyDescent="0.2">
      <c r="A15" s="60" t="s">
        <v>2</v>
      </c>
      <c r="B15" s="48" t="s">
        <v>8</v>
      </c>
    </row>
    <row r="16" spans="1:2" ht="3" customHeight="1" x14ac:dyDescent="0.2">
      <c r="A16" s="60"/>
    </row>
    <row r="17" spans="1:2" ht="25.5" x14ac:dyDescent="0.2">
      <c r="A17" s="60" t="s">
        <v>2</v>
      </c>
      <c r="B17" s="48" t="s">
        <v>9</v>
      </c>
    </row>
    <row r="18" spans="1:2" ht="3" customHeight="1" x14ac:dyDescent="0.2">
      <c r="A18" s="60"/>
    </row>
    <row r="19" spans="1:2" ht="83.25" customHeight="1" x14ac:dyDescent="0.2">
      <c r="A19" s="60" t="s">
        <v>2</v>
      </c>
      <c r="B19" s="61" t="s">
        <v>78</v>
      </c>
    </row>
    <row r="20" spans="1:2" ht="3" customHeight="1" x14ac:dyDescent="0.2">
      <c r="A20" s="60"/>
    </row>
    <row r="21" spans="1:2" ht="12.75" x14ac:dyDescent="0.2"/>
    <row r="22" spans="1:2" ht="12.75" x14ac:dyDescent="0.2">
      <c r="B22" s="1" t="s">
        <v>68</v>
      </c>
    </row>
    <row r="23" spans="1:2" ht="12.75" x14ac:dyDescent="0.2">
      <c r="B23" s="2" t="s">
        <v>80</v>
      </c>
    </row>
    <row r="24" spans="1:2" ht="12.75" x14ac:dyDescent="0.2"/>
    <row r="25" spans="1:2" ht="12.75" hidden="1" x14ac:dyDescent="0.2"/>
    <row r="26" spans="1:2" ht="12.75" hidden="1" x14ac:dyDescent="0.2"/>
    <row r="27" spans="1:2" ht="12.75" hidden="1" x14ac:dyDescent="0.2">
      <c r="B27" s="32"/>
    </row>
    <row r="28" spans="1:2" ht="12.75" hidden="1" x14ac:dyDescent="0.2">
      <c r="B28" s="32"/>
    </row>
    <row r="29" spans="1:2" ht="12.75" hidden="1" x14ac:dyDescent="0.2">
      <c r="B29" s="32"/>
    </row>
    <row r="30" spans="1:2" ht="12.75" hidden="1" x14ac:dyDescent="0.2">
      <c r="B30" s="32"/>
    </row>
    <row r="31" spans="1:2" ht="12.75" hidden="1" x14ac:dyDescent="0.2">
      <c r="B31" s="32"/>
    </row>
    <row r="32" spans="1:2" ht="12.75" hidden="1" x14ac:dyDescent="0.2">
      <c r="B32" s="32"/>
    </row>
    <row r="33" spans="2:2" ht="12.75" hidden="1" x14ac:dyDescent="0.2">
      <c r="B33" s="32"/>
    </row>
    <row r="34" spans="2:2" ht="12.75" hidden="1" x14ac:dyDescent="0.2">
      <c r="B34" s="32"/>
    </row>
    <row r="35" spans="2:2" ht="12.75" hidden="1" x14ac:dyDescent="0.2">
      <c r="B35" s="32"/>
    </row>
    <row r="36" spans="2:2" ht="12.75" hidden="1" x14ac:dyDescent="0.2">
      <c r="B36" s="32"/>
    </row>
    <row r="37" spans="2:2" ht="12.75" hidden="1" x14ac:dyDescent="0.2">
      <c r="B37" s="32"/>
    </row>
    <row r="38" spans="2:2" ht="12.75" hidden="1" x14ac:dyDescent="0.2">
      <c r="B38" s="32"/>
    </row>
    <row r="39" spans="2:2" ht="12.75" hidden="1" x14ac:dyDescent="0.2">
      <c r="B39" s="32"/>
    </row>
    <row r="40" spans="2:2" ht="12.75" hidden="1" x14ac:dyDescent="0.2">
      <c r="B40" s="32"/>
    </row>
    <row r="41" spans="2:2" ht="12.75" hidden="1" x14ac:dyDescent="0.2">
      <c r="B41" s="32"/>
    </row>
  </sheetData>
  <pageMargins left="0.7" right="0.7" top="0.75" bottom="0.75" header="0.3" footer="0.3"/>
  <pageSetup paperSize="8"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U64"/>
  <sheetViews>
    <sheetView showGridLines="0" workbookViewId="0">
      <pane xSplit="1" ySplit="6" topLeftCell="D7" activePane="bottomRight" state="frozen"/>
      <selection activeCell="B7" sqref="B7:F33"/>
      <selection pane="topRight" activeCell="B7" sqref="B7:F33"/>
      <selection pane="bottomLeft" activeCell="B7" sqref="B7:F33"/>
      <selection pane="bottomRight" activeCell="A30" sqref="A30"/>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5703125" style="34" customWidth="1"/>
    <col min="15" max="15" width="7.42578125" style="34" customWidth="1"/>
    <col min="16" max="16" width="12.5703125" style="32" customWidth="1"/>
    <col min="17" max="17" width="5.42578125" style="32" customWidth="1"/>
    <col min="18" max="18" width="12.85546875" style="32" customWidth="1"/>
    <col min="19" max="19" width="5.42578125" style="32" customWidth="1"/>
    <col min="20" max="20" width="12.85546875" style="32"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47" customWidth="1"/>
    <col min="31" max="31" width="5.42578125" style="32" customWidth="1"/>
    <col min="32" max="32" width="12.85546875" style="47" customWidth="1"/>
    <col min="33" max="33" width="5.42578125" style="47" customWidth="1"/>
    <col min="34" max="34" width="2.140625" style="32" customWidth="1"/>
    <col min="35" max="41" width="0" style="32" hidden="1" customWidth="1"/>
    <col min="42" max="16384" width="9.140625" style="32" hidden="1"/>
  </cols>
  <sheetData>
    <row r="1" spans="1:34" x14ac:dyDescent="0.2">
      <c r="B1" s="33" t="s">
        <v>19</v>
      </c>
      <c r="AD1" s="32"/>
      <c r="AF1" s="32"/>
      <c r="AG1" s="32"/>
    </row>
    <row r="2" spans="1:34" x14ac:dyDescent="0.2">
      <c r="B2" s="15" t="str">
        <f>Overview!B2</f>
        <v>2019-20 Budget Update</v>
      </c>
      <c r="AD2" s="32"/>
      <c r="AF2" s="32"/>
      <c r="AG2" s="32"/>
    </row>
    <row r="3" spans="1:34" x14ac:dyDescent="0.2">
      <c r="B3" s="35"/>
      <c r="AD3" s="32"/>
      <c r="AF3" s="32"/>
      <c r="AG3" s="32"/>
    </row>
    <row r="4" spans="1:34" x14ac:dyDescent="0.2">
      <c r="A4" s="16"/>
      <c r="B4" s="17" t="s">
        <v>48</v>
      </c>
      <c r="C4" s="63"/>
      <c r="D4" s="76" t="s">
        <v>49</v>
      </c>
      <c r="E4" s="74"/>
      <c r="F4" s="76"/>
      <c r="G4" s="74"/>
      <c r="H4" s="76"/>
      <c r="I4" s="74"/>
      <c r="J4" s="74"/>
      <c r="K4" s="74"/>
      <c r="L4" s="74"/>
      <c r="M4" s="74"/>
      <c r="N4" s="76"/>
      <c r="O4" s="74"/>
      <c r="P4" s="20"/>
      <c r="Q4" s="70"/>
      <c r="R4" s="19"/>
      <c r="S4" s="20"/>
      <c r="T4" s="20"/>
      <c r="U4" s="20"/>
      <c r="V4" s="20"/>
      <c r="W4" s="20"/>
      <c r="X4" s="20"/>
      <c r="Y4" s="20"/>
      <c r="Z4" s="20"/>
      <c r="AA4" s="20"/>
      <c r="AB4" s="20"/>
      <c r="AC4" s="20"/>
      <c r="AD4" s="16"/>
      <c r="AE4" s="20"/>
      <c r="AF4" s="16"/>
      <c r="AG4" s="20"/>
    </row>
    <row r="5" spans="1:34"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71"/>
      <c r="R5" s="24" t="s">
        <v>67</v>
      </c>
      <c r="S5" s="25"/>
      <c r="T5" s="25" t="s">
        <v>11</v>
      </c>
      <c r="U5" s="25"/>
      <c r="V5" s="25" t="s">
        <v>52</v>
      </c>
      <c r="W5" s="25"/>
      <c r="X5" s="25" t="s">
        <v>53</v>
      </c>
      <c r="Y5" s="25"/>
      <c r="Z5" s="25" t="s">
        <v>54</v>
      </c>
      <c r="AA5" s="25"/>
      <c r="AB5" s="25" t="s">
        <v>55</v>
      </c>
      <c r="AC5" s="25"/>
      <c r="AD5" s="25" t="s">
        <v>56</v>
      </c>
      <c r="AE5" s="25"/>
      <c r="AF5" s="26" t="s">
        <v>57</v>
      </c>
      <c r="AG5" s="25"/>
      <c r="AH5" s="36"/>
    </row>
    <row r="6" spans="1:34" s="48" customFormat="1" x14ac:dyDescent="0.2">
      <c r="A6" s="21"/>
      <c r="B6" s="22" t="s">
        <v>21</v>
      </c>
      <c r="C6" s="64" t="s">
        <v>22</v>
      </c>
      <c r="D6" s="75" t="s">
        <v>21</v>
      </c>
      <c r="E6" s="75" t="s">
        <v>22</v>
      </c>
      <c r="F6" s="75" t="s">
        <v>21</v>
      </c>
      <c r="G6" s="75" t="s">
        <v>22</v>
      </c>
      <c r="H6" s="23" t="s">
        <v>21</v>
      </c>
      <c r="I6" s="25" t="s">
        <v>22</v>
      </c>
      <c r="J6" s="23" t="s">
        <v>21</v>
      </c>
      <c r="K6" s="25" t="s">
        <v>22</v>
      </c>
      <c r="L6" s="23" t="s">
        <v>21</v>
      </c>
      <c r="M6" s="25" t="s">
        <v>22</v>
      </c>
      <c r="N6" s="23" t="s">
        <v>21</v>
      </c>
      <c r="O6" s="25" t="s">
        <v>22</v>
      </c>
      <c r="P6" s="25" t="s">
        <v>21</v>
      </c>
      <c r="Q6" s="71" t="s">
        <v>22</v>
      </c>
      <c r="R6" s="24"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36"/>
    </row>
    <row r="7" spans="1:34" x14ac:dyDescent="0.2">
      <c r="A7" s="32" t="s">
        <v>23</v>
      </c>
      <c r="B7" s="88">
        <v>0</v>
      </c>
      <c r="C7" s="89"/>
      <c r="D7" s="54"/>
      <c r="E7" s="54"/>
      <c r="F7" s="54"/>
      <c r="G7" s="41"/>
      <c r="H7" s="41"/>
      <c r="I7" s="41"/>
      <c r="J7" s="41"/>
      <c r="K7" s="41"/>
      <c r="L7" s="41"/>
      <c r="M7" s="41"/>
      <c r="N7" s="41"/>
      <c r="O7" s="41"/>
      <c r="P7" s="38"/>
      <c r="Q7" s="38"/>
      <c r="R7" s="38"/>
      <c r="S7" s="38"/>
      <c r="T7" s="38"/>
      <c r="U7" s="38"/>
      <c r="V7" s="38"/>
      <c r="W7" s="38"/>
      <c r="AD7" s="38"/>
      <c r="AE7" s="38"/>
      <c r="AF7" s="37"/>
      <c r="AG7" s="38"/>
    </row>
    <row r="8" spans="1:34" x14ac:dyDescent="0.2">
      <c r="A8" s="32" t="s">
        <v>24</v>
      </c>
      <c r="B8" s="88">
        <v>0</v>
      </c>
      <c r="C8" s="89"/>
      <c r="D8" s="54"/>
      <c r="E8" s="54"/>
      <c r="F8" s="54"/>
      <c r="G8" s="41"/>
      <c r="H8" s="41"/>
      <c r="I8" s="41"/>
      <c r="J8" s="41"/>
      <c r="K8" s="41"/>
      <c r="L8" s="41"/>
      <c r="M8" s="41"/>
      <c r="N8" s="41"/>
      <c r="O8" s="41"/>
      <c r="P8" s="38"/>
      <c r="Q8" s="38"/>
      <c r="R8" s="38"/>
      <c r="S8" s="38"/>
      <c r="T8" s="38"/>
      <c r="U8" s="38"/>
      <c r="V8" s="38"/>
      <c r="W8" s="38"/>
      <c r="AD8" s="38"/>
      <c r="AE8" s="38"/>
      <c r="AF8" s="37"/>
      <c r="AG8" s="38"/>
    </row>
    <row r="9" spans="1:34" x14ac:dyDescent="0.2">
      <c r="A9" s="32" t="s">
        <v>25</v>
      </c>
      <c r="B9" s="88">
        <v>0</v>
      </c>
      <c r="C9" s="89"/>
      <c r="D9" s="54"/>
      <c r="E9" s="54"/>
      <c r="F9" s="54"/>
      <c r="G9" s="41"/>
      <c r="H9" s="41"/>
      <c r="I9" s="41"/>
      <c r="J9" s="41"/>
      <c r="K9" s="41"/>
      <c r="L9" s="41"/>
      <c r="M9" s="41"/>
      <c r="N9" s="41"/>
      <c r="O9" s="41"/>
      <c r="P9" s="38"/>
      <c r="Q9" s="38"/>
      <c r="R9" s="38"/>
      <c r="S9" s="38"/>
      <c r="T9" s="38"/>
      <c r="U9" s="38"/>
      <c r="V9" s="38"/>
      <c r="W9" s="38"/>
      <c r="AD9" s="38"/>
      <c r="AE9" s="38"/>
      <c r="AF9" s="37"/>
      <c r="AG9" s="38"/>
    </row>
    <row r="10" spans="1:34" x14ac:dyDescent="0.2">
      <c r="A10" s="32" t="s">
        <v>26</v>
      </c>
      <c r="B10" s="88">
        <v>0</v>
      </c>
      <c r="C10" s="89"/>
      <c r="D10" s="54"/>
      <c r="E10" s="54"/>
      <c r="F10" s="54"/>
      <c r="G10" s="41"/>
      <c r="H10" s="41"/>
      <c r="I10" s="41"/>
      <c r="J10" s="41"/>
      <c r="K10" s="41"/>
      <c r="L10" s="41"/>
      <c r="M10" s="41"/>
      <c r="N10" s="41"/>
      <c r="O10" s="41"/>
      <c r="P10" s="38"/>
      <c r="Q10" s="38"/>
      <c r="R10" s="38"/>
      <c r="S10" s="38"/>
      <c r="T10" s="38"/>
      <c r="U10" s="38"/>
      <c r="V10" s="38"/>
      <c r="W10" s="38"/>
      <c r="AD10" s="38"/>
      <c r="AE10" s="38"/>
      <c r="AF10" s="37"/>
      <c r="AG10" s="38"/>
    </row>
    <row r="11" spans="1:34" x14ac:dyDescent="0.2">
      <c r="A11" s="32" t="s">
        <v>27</v>
      </c>
      <c r="B11" s="88">
        <v>0</v>
      </c>
      <c r="C11" s="89"/>
      <c r="D11" s="54"/>
      <c r="E11" s="54"/>
      <c r="F11" s="54"/>
      <c r="G11" s="41"/>
      <c r="H11" s="41"/>
      <c r="I11" s="41"/>
      <c r="J11" s="41"/>
      <c r="K11" s="41"/>
      <c r="L11" s="41"/>
      <c r="M11" s="41"/>
      <c r="N11" s="41"/>
      <c r="O11" s="41"/>
      <c r="P11" s="38"/>
      <c r="Q11" s="69"/>
      <c r="R11" s="38"/>
      <c r="S11" s="38"/>
      <c r="T11" s="38"/>
      <c r="U11" s="38"/>
      <c r="V11" s="38"/>
      <c r="W11" s="38"/>
      <c r="AD11" s="38"/>
      <c r="AE11" s="38"/>
      <c r="AF11" s="37"/>
      <c r="AG11" s="38"/>
    </row>
    <row r="12" spans="1:34" x14ac:dyDescent="0.2">
      <c r="A12" s="32" t="s">
        <v>28</v>
      </c>
      <c r="B12" s="88">
        <v>0</v>
      </c>
      <c r="C12" s="89"/>
      <c r="D12" s="54"/>
      <c r="E12" s="54"/>
      <c r="F12" s="54"/>
      <c r="G12" s="41"/>
      <c r="H12" s="41"/>
      <c r="I12" s="41"/>
      <c r="J12" s="41"/>
      <c r="K12" s="41"/>
      <c r="L12" s="41"/>
      <c r="M12" s="41"/>
      <c r="N12" s="41"/>
      <c r="O12" s="41"/>
      <c r="P12" s="38"/>
      <c r="Q12" s="69"/>
      <c r="R12" s="38"/>
      <c r="S12" s="38"/>
      <c r="T12" s="38"/>
      <c r="U12" s="38"/>
      <c r="V12" s="38"/>
      <c r="W12" s="38"/>
      <c r="AD12" s="38"/>
      <c r="AE12" s="38"/>
      <c r="AF12" s="37"/>
      <c r="AG12" s="38"/>
    </row>
    <row r="13" spans="1:34" x14ac:dyDescent="0.2">
      <c r="A13" s="32" t="s">
        <v>29</v>
      </c>
      <c r="B13" s="88">
        <v>0</v>
      </c>
      <c r="C13" s="89"/>
      <c r="D13" s="54"/>
      <c r="E13" s="54"/>
      <c r="F13" s="54"/>
      <c r="G13" s="41"/>
      <c r="H13" s="41"/>
      <c r="I13" s="41"/>
      <c r="J13" s="41"/>
      <c r="K13" s="41"/>
      <c r="L13" s="41"/>
      <c r="M13" s="41"/>
      <c r="N13" s="41"/>
      <c r="O13" s="41"/>
      <c r="P13" s="38"/>
      <c r="Q13" s="69"/>
      <c r="R13" s="38"/>
      <c r="S13" s="38"/>
      <c r="T13" s="38"/>
      <c r="U13" s="38"/>
      <c r="V13" s="38"/>
      <c r="W13" s="38"/>
      <c r="AD13" s="38"/>
      <c r="AE13" s="38"/>
      <c r="AF13" s="37"/>
      <c r="AG13" s="38"/>
    </row>
    <row r="14" spans="1:34" x14ac:dyDescent="0.2">
      <c r="A14" s="32" t="s">
        <v>30</v>
      </c>
      <c r="B14" s="88">
        <v>0</v>
      </c>
      <c r="C14" s="89"/>
      <c r="D14" s="54"/>
      <c r="E14" s="54"/>
      <c r="F14" s="54"/>
      <c r="G14" s="41"/>
      <c r="H14" s="41"/>
      <c r="I14" s="41"/>
      <c r="J14" s="41"/>
      <c r="K14" s="41"/>
      <c r="L14" s="41"/>
      <c r="M14" s="41"/>
      <c r="N14" s="41"/>
      <c r="O14" s="41"/>
      <c r="P14" s="38"/>
      <c r="Q14" s="38"/>
      <c r="R14" s="38"/>
      <c r="S14" s="38"/>
      <c r="T14" s="38"/>
      <c r="U14" s="38"/>
      <c r="V14" s="38"/>
      <c r="W14" s="38"/>
      <c r="AD14" s="38"/>
      <c r="AE14" s="38"/>
      <c r="AF14" s="37"/>
      <c r="AG14" s="38"/>
    </row>
    <row r="15" spans="1:34" x14ac:dyDescent="0.2">
      <c r="A15" s="32" t="s">
        <v>31</v>
      </c>
      <c r="B15" s="88">
        <v>0</v>
      </c>
      <c r="C15" s="89"/>
      <c r="D15" s="54"/>
      <c r="E15" s="54"/>
      <c r="F15" s="54"/>
      <c r="G15" s="41"/>
      <c r="H15" s="41"/>
      <c r="I15" s="41"/>
      <c r="J15" s="41"/>
      <c r="K15" s="41"/>
      <c r="L15" s="41"/>
      <c r="M15" s="41"/>
      <c r="N15" s="41"/>
      <c r="O15" s="41"/>
      <c r="P15" s="38"/>
      <c r="Q15" s="69"/>
      <c r="R15" s="38"/>
      <c r="S15" s="38"/>
      <c r="T15" s="38"/>
      <c r="U15" s="38"/>
      <c r="V15" s="38"/>
      <c r="W15" s="38"/>
      <c r="AD15" s="38"/>
      <c r="AE15" s="38"/>
      <c r="AF15" s="37"/>
      <c r="AG15" s="38"/>
    </row>
    <row r="16" spans="1:34" x14ac:dyDescent="0.2">
      <c r="A16" s="32" t="s">
        <v>32</v>
      </c>
      <c r="B16" s="88">
        <v>0</v>
      </c>
      <c r="C16" s="89"/>
      <c r="D16" s="54"/>
      <c r="E16" s="54"/>
      <c r="F16" s="54"/>
      <c r="G16" s="41"/>
      <c r="H16" s="41"/>
      <c r="I16" s="41"/>
      <c r="J16" s="41"/>
      <c r="K16" s="41"/>
      <c r="L16" s="41"/>
      <c r="M16" s="41"/>
      <c r="N16" s="41"/>
      <c r="O16" s="41"/>
      <c r="P16" s="38"/>
      <c r="Q16" s="69"/>
      <c r="R16" s="69"/>
      <c r="S16" s="69"/>
      <c r="T16" s="69"/>
      <c r="U16" s="38"/>
      <c r="V16" s="38"/>
      <c r="W16" s="38"/>
      <c r="AD16" s="38"/>
      <c r="AE16" s="38"/>
      <c r="AF16" s="37"/>
      <c r="AG16" s="38"/>
    </row>
    <row r="17" spans="1:47" x14ac:dyDescent="0.2">
      <c r="A17" s="32" t="s">
        <v>33</v>
      </c>
      <c r="B17" s="88">
        <v>0</v>
      </c>
      <c r="C17" s="89"/>
      <c r="D17" s="54"/>
      <c r="E17" s="54"/>
      <c r="F17" s="54"/>
      <c r="G17" s="41"/>
      <c r="H17" s="41"/>
      <c r="I17" s="41"/>
      <c r="J17" s="41"/>
      <c r="K17" s="41"/>
      <c r="L17" s="41"/>
      <c r="M17" s="41"/>
      <c r="N17" s="41"/>
      <c r="O17" s="41"/>
      <c r="P17" s="38"/>
      <c r="Q17" s="69"/>
      <c r="R17" s="38"/>
      <c r="S17" s="38"/>
      <c r="T17" s="38"/>
      <c r="U17" s="38"/>
      <c r="V17" s="38"/>
      <c r="W17" s="38"/>
      <c r="AD17" s="38"/>
      <c r="AE17" s="38"/>
      <c r="AF17" s="37"/>
      <c r="AG17" s="38"/>
    </row>
    <row r="18" spans="1:47" x14ac:dyDescent="0.2">
      <c r="A18" s="32" t="s">
        <v>34</v>
      </c>
      <c r="B18" s="88">
        <v>0</v>
      </c>
      <c r="C18" s="89"/>
      <c r="D18" s="54"/>
      <c r="E18" s="54"/>
      <c r="F18" s="54"/>
      <c r="G18" s="41"/>
      <c r="H18" s="41"/>
      <c r="I18" s="41"/>
      <c r="J18" s="41"/>
      <c r="K18" s="41"/>
      <c r="L18" s="41"/>
      <c r="M18" s="41"/>
      <c r="N18" s="41"/>
      <c r="O18" s="41"/>
      <c r="P18" s="38"/>
      <c r="Q18" s="69"/>
      <c r="R18" s="38"/>
      <c r="S18" s="38"/>
      <c r="T18" s="38"/>
      <c r="U18" s="38"/>
      <c r="V18" s="38"/>
      <c r="W18" s="38"/>
      <c r="AD18" s="38"/>
      <c r="AE18" s="38"/>
      <c r="AF18" s="37"/>
      <c r="AG18" s="38"/>
    </row>
    <row r="19" spans="1:47" x14ac:dyDescent="0.2">
      <c r="A19" s="32" t="s">
        <v>35</v>
      </c>
      <c r="B19" s="88">
        <v>0</v>
      </c>
      <c r="C19" s="89"/>
      <c r="D19" s="54"/>
      <c r="E19" s="54"/>
      <c r="F19" s="54"/>
      <c r="G19" s="41"/>
      <c r="H19" s="41"/>
      <c r="I19" s="41"/>
      <c r="J19" s="41"/>
      <c r="K19" s="41"/>
      <c r="L19" s="41"/>
      <c r="M19" s="41"/>
      <c r="N19" s="41"/>
      <c r="O19" s="41"/>
      <c r="P19" s="38"/>
      <c r="Q19" s="69"/>
      <c r="R19" s="38"/>
      <c r="S19" s="38"/>
      <c r="T19" s="38"/>
      <c r="U19" s="38"/>
      <c r="V19" s="38"/>
      <c r="W19" s="38"/>
      <c r="AD19" s="38"/>
      <c r="AE19" s="38"/>
      <c r="AF19" s="37"/>
      <c r="AG19" s="38"/>
    </row>
    <row r="20" spans="1:47" x14ac:dyDescent="0.2">
      <c r="A20" s="32" t="s">
        <v>36</v>
      </c>
      <c r="B20" s="88">
        <v>0</v>
      </c>
      <c r="C20" s="89"/>
      <c r="D20" s="54"/>
      <c r="E20" s="54"/>
      <c r="F20" s="54"/>
      <c r="G20" s="41"/>
      <c r="H20" s="41"/>
      <c r="I20" s="41"/>
      <c r="J20" s="41"/>
      <c r="K20" s="41"/>
      <c r="L20" s="41"/>
      <c r="M20" s="41"/>
      <c r="N20" s="41"/>
      <c r="O20" s="41"/>
      <c r="P20" s="38"/>
      <c r="Q20" s="69"/>
      <c r="R20" s="38"/>
      <c r="S20" s="38"/>
      <c r="T20" s="38"/>
      <c r="U20" s="38"/>
      <c r="V20" s="38"/>
      <c r="W20" s="38"/>
      <c r="AD20" s="38"/>
      <c r="AE20" s="38"/>
      <c r="AF20" s="37"/>
      <c r="AG20" s="38"/>
    </row>
    <row r="21" spans="1:47" x14ac:dyDescent="0.2">
      <c r="A21" s="32" t="s">
        <v>37</v>
      </c>
      <c r="B21" s="88">
        <v>0</v>
      </c>
      <c r="C21" s="89"/>
      <c r="D21" s="54"/>
      <c r="E21" s="54"/>
      <c r="F21" s="54"/>
      <c r="G21" s="41"/>
      <c r="H21" s="41"/>
      <c r="I21" s="41"/>
      <c r="J21" s="41"/>
      <c r="K21" s="41"/>
      <c r="L21" s="41"/>
      <c r="M21" s="41"/>
      <c r="N21" s="41"/>
      <c r="O21" s="41"/>
      <c r="P21" s="38"/>
      <c r="Q21" s="69"/>
      <c r="R21" s="38"/>
      <c r="S21" s="38"/>
      <c r="T21" s="38"/>
      <c r="U21" s="38"/>
      <c r="V21" s="38"/>
      <c r="W21" s="38"/>
      <c r="AD21" s="38"/>
      <c r="AE21" s="38"/>
      <c r="AF21" s="37"/>
      <c r="AG21" s="38"/>
    </row>
    <row r="22" spans="1:47" x14ac:dyDescent="0.2">
      <c r="A22" s="32" t="s">
        <v>38</v>
      </c>
      <c r="B22" s="88">
        <v>0</v>
      </c>
      <c r="C22" s="89"/>
      <c r="D22" s="54"/>
      <c r="E22" s="54"/>
      <c r="F22" s="54"/>
      <c r="G22" s="41"/>
      <c r="H22" s="41"/>
      <c r="I22" s="41"/>
      <c r="J22" s="41"/>
      <c r="K22" s="41"/>
      <c r="L22" s="41"/>
      <c r="M22" s="41"/>
      <c r="N22" s="41"/>
      <c r="O22" s="41"/>
      <c r="P22" s="38"/>
      <c r="Q22" s="69"/>
      <c r="R22" s="38"/>
      <c r="S22" s="38"/>
      <c r="T22" s="38"/>
      <c r="U22" s="38"/>
      <c r="V22" s="38"/>
      <c r="W22" s="38"/>
      <c r="AD22" s="38"/>
      <c r="AE22" s="38"/>
      <c r="AF22" s="37"/>
      <c r="AG22" s="38"/>
    </row>
    <row r="23" spans="1:47" x14ac:dyDescent="0.2">
      <c r="A23" s="32" t="s">
        <v>39</v>
      </c>
      <c r="B23" s="88">
        <v>0</v>
      </c>
      <c r="C23" s="89"/>
      <c r="D23" s="54"/>
      <c r="E23" s="54"/>
      <c r="F23" s="54"/>
      <c r="G23" s="41"/>
      <c r="H23" s="41"/>
      <c r="I23" s="41"/>
      <c r="J23" s="41"/>
      <c r="K23" s="41"/>
      <c r="L23" s="41"/>
      <c r="M23" s="41"/>
      <c r="N23" s="41"/>
      <c r="O23" s="41"/>
      <c r="P23" s="38"/>
      <c r="Q23" s="69"/>
      <c r="R23" s="38"/>
      <c r="S23" s="38"/>
      <c r="T23" s="38"/>
      <c r="U23" s="38"/>
      <c r="V23" s="38"/>
      <c r="W23" s="38"/>
      <c r="AD23" s="38">
        <v>0</v>
      </c>
      <c r="AE23" s="38"/>
      <c r="AF23" s="37">
        <v>0</v>
      </c>
      <c r="AG23" s="38"/>
    </row>
    <row r="24" spans="1:47" x14ac:dyDescent="0.2">
      <c r="A24" s="32" t="s">
        <v>40</v>
      </c>
      <c r="B24" s="88">
        <v>630.6</v>
      </c>
      <c r="C24" s="89"/>
      <c r="D24" s="54"/>
      <c r="E24" s="54"/>
      <c r="F24" s="54"/>
      <c r="G24" s="41"/>
      <c r="H24" s="41"/>
      <c r="I24" s="41"/>
      <c r="J24" s="41"/>
      <c r="K24" s="41"/>
      <c r="L24" s="41"/>
      <c r="M24" s="41"/>
      <c r="N24" s="41"/>
      <c r="O24" s="41"/>
      <c r="P24" s="38"/>
      <c r="Q24" s="69"/>
      <c r="R24" s="38"/>
      <c r="S24" s="38"/>
      <c r="T24" s="38"/>
      <c r="U24" s="38"/>
      <c r="V24" s="38"/>
      <c r="W24" s="38"/>
      <c r="Z24" s="32">
        <v>631.20000000000005</v>
      </c>
      <c r="AB24" s="32">
        <v>610.9</v>
      </c>
      <c r="AD24" s="38">
        <v>610.9</v>
      </c>
      <c r="AE24" s="38"/>
      <c r="AF24" s="37">
        <v>587.20000000000005</v>
      </c>
      <c r="AG24" s="38"/>
    </row>
    <row r="25" spans="1:47" x14ac:dyDescent="0.2">
      <c r="A25" s="32" t="s">
        <v>41</v>
      </c>
      <c r="B25" s="88">
        <v>588.5</v>
      </c>
      <c r="C25" s="89">
        <f t="shared" ref="C25:C26" si="0">100*(B25/B24-1)</f>
        <v>-6.6761814145258498</v>
      </c>
      <c r="D25" s="54"/>
      <c r="E25" s="54"/>
      <c r="F25" s="54"/>
      <c r="G25" s="41"/>
      <c r="H25" s="41"/>
      <c r="I25" s="41"/>
      <c r="J25" s="38"/>
      <c r="K25" s="38"/>
      <c r="L25" s="41"/>
      <c r="M25" s="41"/>
      <c r="N25" s="41"/>
      <c r="O25" s="41"/>
      <c r="P25" s="38"/>
      <c r="Q25" s="69"/>
      <c r="R25" s="38"/>
      <c r="S25" s="38"/>
      <c r="T25" s="38"/>
      <c r="U25" s="38"/>
      <c r="V25" s="38"/>
      <c r="W25" s="38"/>
      <c r="X25" s="32">
        <v>606.5</v>
      </c>
      <c r="Y25" s="38">
        <v>-3.8217570570000001</v>
      </c>
      <c r="Z25" s="32">
        <v>626.5</v>
      </c>
      <c r="AA25" s="38">
        <v>-0.74461343472751462</v>
      </c>
      <c r="AB25" s="32">
        <v>605.9</v>
      </c>
      <c r="AC25" s="38">
        <v>-0.81846456048453309</v>
      </c>
      <c r="AD25" s="38">
        <v>605.9</v>
      </c>
      <c r="AE25" s="38">
        <v>-0.81846456048453309</v>
      </c>
      <c r="AF25" s="37">
        <v>593.1</v>
      </c>
      <c r="AG25" s="38">
        <v>1.0047683923705586</v>
      </c>
    </row>
    <row r="26" spans="1:47" x14ac:dyDescent="0.2">
      <c r="A26" s="32" t="s">
        <v>42</v>
      </c>
      <c r="B26" s="88">
        <v>674.06258846000003</v>
      </c>
      <c r="C26" s="89">
        <f t="shared" si="0"/>
        <v>14.539097444350046</v>
      </c>
      <c r="D26" s="54"/>
      <c r="E26" s="54"/>
      <c r="F26" s="54"/>
      <c r="G26" s="41"/>
      <c r="H26" s="41"/>
      <c r="I26" s="41"/>
      <c r="J26" s="41"/>
      <c r="K26" s="41"/>
      <c r="L26" s="41"/>
      <c r="M26" s="41"/>
      <c r="N26" s="41"/>
      <c r="O26" s="41"/>
      <c r="P26" s="39"/>
      <c r="Q26" s="69"/>
      <c r="R26" s="39">
        <v>661.4</v>
      </c>
      <c r="S26" s="38">
        <v>12.387425658453699</v>
      </c>
      <c r="T26" s="39">
        <v>649.70000000000005</v>
      </c>
      <c r="U26" s="38">
        <v>10.39932030586237</v>
      </c>
      <c r="V26" s="39">
        <v>627.9</v>
      </c>
      <c r="W26" s="38">
        <v>6.6949872557349188</v>
      </c>
      <c r="X26" s="32">
        <v>618.70000000000005</v>
      </c>
      <c r="Y26" s="38">
        <v>2.0115416320000001</v>
      </c>
      <c r="Z26" s="32">
        <v>618.70000000000005</v>
      </c>
      <c r="AA26" s="38">
        <v>-1.24501197126895</v>
      </c>
      <c r="AB26" s="32">
        <v>612.4</v>
      </c>
      <c r="AC26" s="38">
        <v>1.0727842878362814</v>
      </c>
      <c r="AD26" s="38">
        <v>612.4</v>
      </c>
      <c r="AE26" s="38">
        <v>1.0727842878362814</v>
      </c>
      <c r="AF26" s="37">
        <v>596.5</v>
      </c>
      <c r="AG26" s="38">
        <v>0.57325914685550927</v>
      </c>
    </row>
    <row r="27" spans="1:47" x14ac:dyDescent="0.2">
      <c r="A27" s="40" t="s">
        <v>43</v>
      </c>
      <c r="B27" s="39">
        <v>675.64525332999995</v>
      </c>
      <c r="C27" s="89">
        <f>100*(B27/B26-1)</f>
        <v>0.23479494294673664</v>
      </c>
      <c r="D27" s="54"/>
      <c r="E27" s="54"/>
      <c r="F27" s="54"/>
      <c r="G27" s="41"/>
      <c r="H27" s="41"/>
      <c r="I27" s="41"/>
      <c r="J27" s="41"/>
      <c r="K27" s="41"/>
      <c r="L27" s="41"/>
      <c r="M27" s="41"/>
      <c r="N27" s="38">
        <v>669.03139093999994</v>
      </c>
      <c r="O27" s="41">
        <v>-0.74639916324308331</v>
      </c>
      <c r="P27" s="39">
        <v>661.9</v>
      </c>
      <c r="Q27" s="69">
        <v>-1.8</v>
      </c>
      <c r="R27" s="39">
        <v>673.6</v>
      </c>
      <c r="S27" s="38">
        <v>1.8445721197460019</v>
      </c>
      <c r="T27" s="39">
        <v>631.79999999999995</v>
      </c>
      <c r="U27" s="38">
        <v>-2.7551177466523136</v>
      </c>
      <c r="V27" s="39">
        <v>631.79999999999995</v>
      </c>
      <c r="W27" s="38">
        <v>0.62111801242235032</v>
      </c>
      <c r="X27" s="32">
        <v>627.1</v>
      </c>
      <c r="Y27" s="38">
        <v>1.3576854700000001</v>
      </c>
      <c r="Z27" s="32">
        <v>627.1</v>
      </c>
      <c r="AA27" s="38">
        <v>1.3576854695328988</v>
      </c>
      <c r="AB27" s="32">
        <v>625.1</v>
      </c>
      <c r="AC27" s="38">
        <v>2.073807968647956</v>
      </c>
      <c r="AD27" s="38">
        <v>625.1</v>
      </c>
      <c r="AE27" s="38">
        <v>2.073807968647956</v>
      </c>
      <c r="AF27" s="38"/>
      <c r="AG27" s="38"/>
    </row>
    <row r="28" spans="1:47" x14ac:dyDescent="0.2">
      <c r="A28" s="42" t="s">
        <v>44</v>
      </c>
      <c r="B28" s="39">
        <v>694.09055207999995</v>
      </c>
      <c r="C28" s="89">
        <f>100*(B28/B27-1)</f>
        <v>2.7300271346672123</v>
      </c>
      <c r="D28" s="54"/>
      <c r="E28" s="54"/>
      <c r="F28" s="54"/>
      <c r="G28" s="41"/>
      <c r="H28" s="41"/>
      <c r="I28" s="41"/>
      <c r="J28" s="41">
        <v>682.10020299999996</v>
      </c>
      <c r="K28" s="41">
        <v>0.95537556701330573</v>
      </c>
      <c r="L28" s="41">
        <v>661.95020299999999</v>
      </c>
      <c r="M28" s="41">
        <v>-2.0269587128011635</v>
      </c>
      <c r="N28" s="69">
        <v>674.09742600000004</v>
      </c>
      <c r="O28" s="41">
        <v>0.75721933658183804</v>
      </c>
      <c r="P28" s="39">
        <v>684.1</v>
      </c>
      <c r="Q28" s="69">
        <v>3.4</v>
      </c>
      <c r="R28" s="39">
        <v>684.1</v>
      </c>
      <c r="S28" s="38">
        <v>1.5587885985748118</v>
      </c>
      <c r="T28" s="39">
        <v>644.70000000000005</v>
      </c>
      <c r="U28" s="38">
        <v>2.0417853751187209</v>
      </c>
      <c r="V28" s="39">
        <v>644.70000000000005</v>
      </c>
      <c r="W28" s="38">
        <v>2.0417853751187209</v>
      </c>
      <c r="X28" s="38">
        <v>625.79999999999995</v>
      </c>
      <c r="Y28" s="38">
        <v>-0.20730345999999999</v>
      </c>
      <c r="Z28" s="38">
        <v>625.79999999999995</v>
      </c>
      <c r="AA28" s="38">
        <v>-0.20730346037315384</v>
      </c>
      <c r="AB28" s="38"/>
      <c r="AC28" s="38"/>
      <c r="AD28" s="38"/>
      <c r="AE28" s="38"/>
      <c r="AF28" s="38"/>
      <c r="AG28" s="38"/>
    </row>
    <row r="29" spans="1:47" x14ac:dyDescent="0.2">
      <c r="A29" s="42" t="s">
        <v>45</v>
      </c>
      <c r="B29" s="39">
        <v>647.68758002000015</v>
      </c>
      <c r="C29" s="89">
        <f>100*(B29/B28-1)</f>
        <v>-6.685434907728216</v>
      </c>
      <c r="D29" s="54"/>
      <c r="E29" s="54"/>
      <c r="F29" s="54">
        <v>645.28029572000003</v>
      </c>
      <c r="G29" s="41">
        <v>-7.0322605910322356</v>
      </c>
      <c r="H29" s="41">
        <v>643.69620759999998</v>
      </c>
      <c r="I29" s="41">
        <v>-7.260485584911347</v>
      </c>
      <c r="J29" s="41">
        <v>641.80020300000001</v>
      </c>
      <c r="K29" s="41">
        <v>-5.9082228421503569</v>
      </c>
      <c r="L29" s="41">
        <v>661.95020299999999</v>
      </c>
      <c r="M29" s="41">
        <v>0</v>
      </c>
      <c r="N29" s="38">
        <v>676.50206500000002</v>
      </c>
      <c r="O29" s="41">
        <v>0.35671980150833171</v>
      </c>
      <c r="P29" s="39">
        <v>678.2</v>
      </c>
      <c r="Q29" s="69">
        <v>-0.9</v>
      </c>
      <c r="R29" s="39">
        <v>678.2</v>
      </c>
      <c r="S29" s="38">
        <v>-0.86244701067095253</v>
      </c>
      <c r="T29" s="39">
        <v>662.3</v>
      </c>
      <c r="U29" s="38">
        <v>2.7299519156196439</v>
      </c>
      <c r="V29" s="39">
        <v>662.3</v>
      </c>
      <c r="W29" s="38">
        <v>2.7299519156196439</v>
      </c>
      <c r="X29" s="38"/>
      <c r="Y29" s="38"/>
      <c r="Z29" s="38"/>
      <c r="AA29" s="38"/>
      <c r="AB29" s="38"/>
      <c r="AC29" s="38"/>
      <c r="AD29" s="38"/>
      <c r="AE29" s="38"/>
      <c r="AF29" s="38"/>
      <c r="AG29" s="38"/>
    </row>
    <row r="30" spans="1:47" x14ac:dyDescent="0.2">
      <c r="A30" s="42" t="s">
        <v>66</v>
      </c>
      <c r="B30" s="39"/>
      <c r="C30" s="89"/>
      <c r="D30" s="90">
        <v>709.04942000000005</v>
      </c>
      <c r="E30" s="54">
        <f>(D30/B29-1)*100</f>
        <v>9.4739874397630217</v>
      </c>
      <c r="F30" s="54">
        <v>709.04942000000005</v>
      </c>
      <c r="G30" s="41">
        <v>9.8823913736350466</v>
      </c>
      <c r="H30" s="41">
        <v>698.43674299999998</v>
      </c>
      <c r="I30" s="41">
        <v>8.5040947505498501</v>
      </c>
      <c r="J30" s="41">
        <v>698.43674299999998</v>
      </c>
      <c r="K30" s="41">
        <v>8.8246372835752993</v>
      </c>
      <c r="L30" s="41">
        <v>687.74274300000002</v>
      </c>
      <c r="M30" s="41">
        <v>3.8964471773113241</v>
      </c>
      <c r="N30" s="38">
        <v>687.74274300000002</v>
      </c>
      <c r="O30" s="41">
        <v>1.6615881283377876</v>
      </c>
      <c r="P30" s="39">
        <v>686.8</v>
      </c>
      <c r="Q30" s="69">
        <v>1.3</v>
      </c>
      <c r="R30" s="39">
        <v>686.8</v>
      </c>
      <c r="S30" s="38">
        <v>1.2680625184311234</v>
      </c>
      <c r="T30" s="39"/>
      <c r="U30" s="38"/>
      <c r="V30" s="39"/>
      <c r="W30" s="38"/>
      <c r="X30" s="38"/>
      <c r="Y30" s="38"/>
      <c r="Z30" s="38"/>
      <c r="AA30" s="38"/>
      <c r="AB30" s="38"/>
      <c r="AC30" s="38"/>
      <c r="AD30" s="38"/>
      <c r="AE30" s="38"/>
      <c r="AF30" s="38"/>
      <c r="AG30" s="38"/>
    </row>
    <row r="31" spans="1:47" x14ac:dyDescent="0.2">
      <c r="A31" s="42" t="s">
        <v>71</v>
      </c>
      <c r="B31" s="81"/>
      <c r="C31" s="89"/>
      <c r="D31" s="91">
        <v>737.588482</v>
      </c>
      <c r="E31" s="54">
        <f>(D31/D30-1)*100</f>
        <v>4.0249750151406749</v>
      </c>
      <c r="F31" s="54">
        <v>737.588482</v>
      </c>
      <c r="G31" s="41">
        <v>4.0249750151406749</v>
      </c>
      <c r="H31" s="41">
        <v>718.92655400000001</v>
      </c>
      <c r="I31" s="41">
        <v>2.9336673944142744</v>
      </c>
      <c r="J31" s="41">
        <v>718.92655400000001</v>
      </c>
      <c r="K31" s="41">
        <v>2.9336673944142744</v>
      </c>
      <c r="L31" s="41">
        <v>694.92455399999994</v>
      </c>
      <c r="M31" s="41">
        <v>1.0442583470487987</v>
      </c>
      <c r="N31" s="38">
        <v>694.92455399999994</v>
      </c>
      <c r="O31" s="41">
        <v>1.0442583470487987</v>
      </c>
      <c r="P31" s="38"/>
      <c r="Q31" s="39"/>
      <c r="R31" s="39"/>
      <c r="S31" s="38"/>
      <c r="W31" s="40"/>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x14ac:dyDescent="0.2">
      <c r="A32" s="42" t="s">
        <v>73</v>
      </c>
      <c r="B32" s="81"/>
      <c r="C32" s="89"/>
      <c r="D32" s="91">
        <v>756.00470700000005</v>
      </c>
      <c r="E32" s="54">
        <f t="shared" ref="E32:E33" si="1">(D32/D31-1)*100</f>
        <v>2.4968156972928535</v>
      </c>
      <c r="F32" s="54">
        <v>756.00470700000005</v>
      </c>
      <c r="G32" s="41">
        <v>2.4968156972928535</v>
      </c>
      <c r="H32" s="41">
        <v>737.56897400000003</v>
      </c>
      <c r="I32" s="41">
        <v>2.5930910322168987</v>
      </c>
      <c r="J32" s="41">
        <v>737.56897400000003</v>
      </c>
      <c r="K32" s="41">
        <v>2.5930910322168987</v>
      </c>
      <c r="L32" s="41"/>
      <c r="M32" s="41"/>
      <c r="N32" s="38"/>
      <c r="O32" s="41"/>
      <c r="P32" s="38"/>
      <c r="Q32" s="39"/>
      <c r="R32" s="39"/>
      <c r="S32" s="38"/>
      <c r="W32" s="40"/>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x14ac:dyDescent="0.2">
      <c r="A33" s="42" t="s">
        <v>77</v>
      </c>
      <c r="B33" s="81"/>
      <c r="C33" s="89"/>
      <c r="D33" s="91">
        <v>775.87454400000001</v>
      </c>
      <c r="E33" s="54">
        <f t="shared" si="1"/>
        <v>2.6282689533571935</v>
      </c>
      <c r="F33" s="54">
        <v>775.87454400000001</v>
      </c>
      <c r="G33" s="41">
        <v>2.6282689533571935</v>
      </c>
      <c r="H33" s="41"/>
      <c r="I33" s="41"/>
      <c r="J33" s="41"/>
      <c r="K33" s="41"/>
      <c r="L33" s="41"/>
      <c r="M33" s="41"/>
      <c r="N33" s="38"/>
      <c r="O33" s="41"/>
      <c r="P33" s="38"/>
      <c r="Q33" s="39"/>
      <c r="R33" s="39"/>
      <c r="S33" s="38"/>
      <c r="W33" s="40"/>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86"/>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13"/>
      <c r="AE35" s="27"/>
      <c r="AF35" s="13"/>
      <c r="AG35" s="13"/>
    </row>
    <row r="36" spans="1:47"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c r="AE36" s="45"/>
      <c r="AF36" s="44"/>
      <c r="AG36" s="44"/>
    </row>
    <row r="37" spans="1:47" x14ac:dyDescent="0.2">
      <c r="B37" s="46"/>
      <c r="AD37" s="32"/>
      <c r="AF37" s="32"/>
      <c r="AG37" s="32"/>
    </row>
    <row r="38" spans="1:47" x14ac:dyDescent="0.2">
      <c r="B38" s="35"/>
      <c r="AD38" s="32"/>
      <c r="AF38" s="32"/>
      <c r="AG38" s="32"/>
    </row>
    <row r="39" spans="1:47" x14ac:dyDescent="0.2">
      <c r="B39" s="35"/>
      <c r="AD39" s="32"/>
      <c r="AF39" s="32"/>
      <c r="AG39" s="32"/>
    </row>
    <row r="40" spans="1:47" x14ac:dyDescent="0.2">
      <c r="B40" s="35"/>
      <c r="AD40" s="32"/>
      <c r="AF40" s="32"/>
      <c r="AG40" s="32"/>
    </row>
    <row r="41" spans="1:47" x14ac:dyDescent="0.2">
      <c r="C41" s="32"/>
      <c r="F41" s="32"/>
      <c r="G41" s="32"/>
      <c r="H41" s="32"/>
      <c r="I41" s="32"/>
      <c r="J41" s="32"/>
      <c r="K41" s="32"/>
      <c r="L41" s="32"/>
      <c r="M41" s="32"/>
      <c r="AD41" s="32"/>
      <c r="AF41" s="32"/>
      <c r="AG41" s="32"/>
    </row>
    <row r="42" spans="1:47" hidden="1" x14ac:dyDescent="0.2">
      <c r="C42" s="32"/>
      <c r="D42" s="32"/>
      <c r="E42" s="32"/>
      <c r="F42" s="32"/>
      <c r="G42" s="32"/>
      <c r="H42" s="32"/>
      <c r="I42" s="32"/>
      <c r="J42" s="32"/>
      <c r="K42" s="32"/>
      <c r="L42" s="32"/>
      <c r="M42" s="32"/>
      <c r="N42" s="32"/>
      <c r="O42" s="32"/>
      <c r="AD42" s="32"/>
      <c r="AF42" s="32"/>
      <c r="AG42" s="32"/>
    </row>
    <row r="43" spans="1:47" hidden="1" x14ac:dyDescent="0.2">
      <c r="C43" s="32"/>
      <c r="D43" s="32"/>
      <c r="E43" s="32"/>
      <c r="F43" s="32"/>
      <c r="G43" s="32"/>
      <c r="H43" s="32"/>
      <c r="I43" s="32"/>
      <c r="J43" s="32"/>
      <c r="K43" s="32"/>
      <c r="L43" s="32"/>
      <c r="M43" s="32"/>
      <c r="N43" s="32"/>
      <c r="O43" s="32"/>
      <c r="AD43" s="32"/>
      <c r="AF43" s="32"/>
      <c r="AG43" s="32"/>
    </row>
    <row r="44" spans="1:47" hidden="1" x14ac:dyDescent="0.2">
      <c r="C44" s="32"/>
      <c r="D44" s="32"/>
      <c r="E44" s="32"/>
      <c r="F44" s="32"/>
      <c r="G44" s="32"/>
      <c r="H44" s="32"/>
      <c r="I44" s="32"/>
      <c r="J44" s="32"/>
      <c r="K44" s="32"/>
      <c r="L44" s="32"/>
      <c r="M44" s="32"/>
      <c r="N44" s="32"/>
      <c r="O44" s="32"/>
      <c r="AD44" s="32"/>
      <c r="AF44" s="32"/>
      <c r="AG44" s="32"/>
    </row>
    <row r="45" spans="1:47" hidden="1" x14ac:dyDescent="0.2">
      <c r="C45" s="32"/>
      <c r="D45" s="32"/>
      <c r="E45" s="32"/>
      <c r="F45" s="32"/>
      <c r="G45" s="32"/>
      <c r="H45" s="32"/>
      <c r="I45" s="32"/>
      <c r="J45" s="32"/>
      <c r="K45" s="32"/>
      <c r="L45" s="32"/>
      <c r="M45" s="32"/>
      <c r="N45" s="32"/>
      <c r="O45" s="32"/>
      <c r="AD45" s="32"/>
      <c r="AF45" s="32"/>
      <c r="AG45" s="32"/>
    </row>
    <row r="46" spans="1:47" hidden="1" x14ac:dyDescent="0.2">
      <c r="C46" s="32"/>
      <c r="D46" s="32"/>
      <c r="E46" s="32"/>
      <c r="F46" s="32"/>
      <c r="G46" s="32"/>
      <c r="H46" s="32"/>
      <c r="I46" s="32"/>
      <c r="J46" s="32"/>
      <c r="K46" s="32"/>
      <c r="L46" s="32"/>
      <c r="M46" s="32"/>
      <c r="N46" s="32"/>
      <c r="O46" s="32"/>
      <c r="AD46" s="32"/>
      <c r="AF46" s="32"/>
      <c r="AG46" s="32"/>
    </row>
    <row r="47" spans="1:47" hidden="1" x14ac:dyDescent="0.2">
      <c r="C47" s="32"/>
      <c r="D47" s="32"/>
      <c r="E47" s="32"/>
      <c r="F47" s="32"/>
      <c r="G47" s="32"/>
      <c r="H47" s="32"/>
      <c r="I47" s="32"/>
      <c r="J47" s="32"/>
      <c r="K47" s="32"/>
      <c r="L47" s="32"/>
      <c r="M47" s="32"/>
      <c r="N47" s="32"/>
      <c r="O47" s="32"/>
      <c r="AD47" s="32"/>
      <c r="AF47" s="32"/>
      <c r="AG47" s="32"/>
    </row>
    <row r="48" spans="1:47" hidden="1" x14ac:dyDescent="0.2">
      <c r="C48" s="32"/>
      <c r="D48" s="32"/>
      <c r="E48" s="32"/>
      <c r="F48" s="32"/>
      <c r="G48" s="32"/>
      <c r="H48" s="32"/>
      <c r="I48" s="32"/>
      <c r="J48" s="32"/>
      <c r="K48" s="32"/>
      <c r="L48" s="32"/>
      <c r="M48" s="32"/>
      <c r="N48" s="32"/>
      <c r="O48" s="32"/>
      <c r="AD48" s="32"/>
      <c r="AF48" s="32"/>
      <c r="AG48" s="32"/>
    </row>
    <row r="49" spans="2:33" hidden="1" x14ac:dyDescent="0.2">
      <c r="C49" s="32"/>
      <c r="D49" s="32"/>
      <c r="E49" s="32"/>
      <c r="F49" s="32"/>
      <c r="G49" s="32"/>
      <c r="H49" s="32"/>
      <c r="I49" s="32"/>
      <c r="J49" s="32"/>
      <c r="K49" s="32"/>
      <c r="L49" s="32"/>
      <c r="M49" s="32"/>
      <c r="N49" s="32"/>
      <c r="O49" s="32"/>
      <c r="AD49" s="32"/>
      <c r="AF49" s="32"/>
      <c r="AG49" s="32"/>
    </row>
    <row r="50" spans="2:33" hidden="1" x14ac:dyDescent="0.2">
      <c r="C50" s="32"/>
      <c r="D50" s="32"/>
      <c r="E50" s="32"/>
      <c r="F50" s="32"/>
      <c r="G50" s="32"/>
      <c r="H50" s="32"/>
      <c r="I50" s="32"/>
      <c r="J50" s="32"/>
      <c r="K50" s="32"/>
      <c r="L50" s="32"/>
      <c r="M50" s="32"/>
      <c r="N50" s="32"/>
      <c r="O50" s="32"/>
      <c r="AD50" s="32"/>
      <c r="AF50" s="32"/>
      <c r="AG50" s="32"/>
    </row>
    <row r="51" spans="2:33" hidden="1" x14ac:dyDescent="0.2">
      <c r="C51" s="32"/>
      <c r="D51" s="32"/>
      <c r="E51" s="32"/>
      <c r="F51" s="32"/>
      <c r="G51" s="32"/>
      <c r="H51" s="32"/>
      <c r="I51" s="32"/>
      <c r="J51" s="32"/>
      <c r="K51" s="32"/>
      <c r="L51" s="32"/>
      <c r="M51" s="32"/>
      <c r="N51" s="32"/>
      <c r="O51" s="32"/>
      <c r="AD51" s="32"/>
      <c r="AF51" s="32"/>
      <c r="AG51" s="32"/>
    </row>
    <row r="52" spans="2:33" hidden="1" x14ac:dyDescent="0.2">
      <c r="C52" s="32"/>
      <c r="D52" s="32"/>
      <c r="E52" s="32"/>
      <c r="F52" s="32"/>
      <c r="G52" s="32"/>
      <c r="H52" s="32"/>
      <c r="I52" s="32"/>
      <c r="J52" s="32"/>
      <c r="K52" s="32"/>
      <c r="L52" s="32"/>
      <c r="M52" s="32"/>
      <c r="N52" s="32"/>
      <c r="O52" s="32"/>
      <c r="AD52" s="32"/>
      <c r="AF52" s="32"/>
      <c r="AG52" s="32"/>
    </row>
    <row r="53" spans="2:33" hidden="1" x14ac:dyDescent="0.2">
      <c r="C53" s="32"/>
      <c r="D53" s="32"/>
      <c r="E53" s="32"/>
      <c r="F53" s="32"/>
      <c r="G53" s="32"/>
      <c r="H53" s="32"/>
      <c r="I53" s="32"/>
      <c r="J53" s="32"/>
      <c r="K53" s="32"/>
      <c r="L53" s="32"/>
      <c r="M53" s="32"/>
      <c r="N53" s="32"/>
      <c r="O53" s="32"/>
      <c r="AD53" s="32"/>
      <c r="AF53" s="32"/>
      <c r="AG53" s="32"/>
    </row>
    <row r="54" spans="2:33" hidden="1" x14ac:dyDescent="0.2">
      <c r="C54" s="32"/>
      <c r="D54" s="32"/>
      <c r="E54" s="32"/>
      <c r="F54" s="32"/>
      <c r="G54" s="32"/>
      <c r="H54" s="32"/>
      <c r="I54" s="32"/>
      <c r="J54" s="32"/>
      <c r="K54" s="32"/>
      <c r="L54" s="32"/>
      <c r="M54" s="32"/>
      <c r="N54" s="32"/>
      <c r="O54" s="32"/>
      <c r="AD54" s="32"/>
      <c r="AF54" s="32"/>
      <c r="AG54" s="32"/>
    </row>
    <row r="55" spans="2:33" hidden="1" x14ac:dyDescent="0.2">
      <c r="B55" s="32"/>
      <c r="C55" s="32"/>
      <c r="D55" s="32"/>
      <c r="E55" s="32"/>
      <c r="F55" s="32"/>
      <c r="G55" s="32"/>
      <c r="H55" s="32"/>
      <c r="I55" s="32"/>
      <c r="J55" s="32"/>
      <c r="K55" s="32"/>
      <c r="L55" s="32"/>
      <c r="M55" s="32"/>
      <c r="N55" s="32"/>
      <c r="O55" s="32"/>
      <c r="AD55" s="32"/>
      <c r="AF55" s="32"/>
      <c r="AG55" s="32"/>
    </row>
    <row r="56" spans="2:33" ht="0" hidden="1" customHeight="1" x14ac:dyDescent="0.2">
      <c r="D56" s="32"/>
      <c r="E56" s="32"/>
      <c r="N56" s="32"/>
      <c r="O56" s="32"/>
    </row>
    <row r="57" spans="2:33" hidden="1" x14ac:dyDescent="0.2"/>
    <row r="58" spans="2:33" hidden="1" x14ac:dyDescent="0.2"/>
    <row r="59" spans="2:33" hidden="1" x14ac:dyDescent="0.2"/>
    <row r="60" spans="2:33" hidden="1" x14ac:dyDescent="0.2"/>
    <row r="61" spans="2:33" hidden="1" x14ac:dyDescent="0.2"/>
    <row r="62" spans="2:33" hidden="1" x14ac:dyDescent="0.2"/>
    <row r="63" spans="2:33" hidden="1" x14ac:dyDescent="0.2"/>
    <row r="64" spans="2:33" hidden="1" x14ac:dyDescent="0.2"/>
  </sheetData>
  <pageMargins left="0.7" right="0.7" top="0.75" bottom="0.75" header="0.3" footer="0.3"/>
  <pageSetup paperSize="9" scale="44"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64"/>
  <sheetViews>
    <sheetView showGridLines="0" workbookViewId="0">
      <pane xSplit="1" ySplit="6" topLeftCell="B7" activePane="bottomRight" state="frozen"/>
      <selection activeCell="D30" sqref="D30:E33"/>
      <selection pane="topRight" activeCell="D30" sqref="D30:E33"/>
      <selection pane="bottomLeft" activeCell="D30" sqref="D30:E33"/>
      <selection pane="bottomRight" activeCell="N12" sqref="N12"/>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5703125" style="34" bestFit="1" customWidth="1"/>
    <col min="7" max="7" width="7.42578125" style="34" customWidth="1"/>
    <col min="8" max="8" width="12.42578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7109375" style="34" customWidth="1"/>
    <col min="15" max="15" width="7.42578125" style="34" customWidth="1"/>
    <col min="16" max="16" width="12.7109375" style="32" customWidth="1"/>
    <col min="17" max="17" width="5.85546875" style="32" customWidth="1"/>
    <col min="18" max="18" width="12.85546875" style="32" customWidth="1"/>
    <col min="19" max="19" width="5.42578125" style="32" customWidth="1"/>
    <col min="20" max="20" width="12.85546875" style="32" customWidth="1"/>
    <col min="21" max="21" width="5.42578125" style="32" customWidth="1"/>
    <col min="22" max="22" width="7.5703125" style="32" bestFit="1"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x14ac:dyDescent="0.2">
      <c r="B1" s="33" t="s">
        <v>20</v>
      </c>
      <c r="AF1" s="32"/>
      <c r="AH1" s="32"/>
      <c r="AJ1" s="32"/>
      <c r="AL1" s="32"/>
      <c r="AN1" s="32"/>
      <c r="AP1" s="32"/>
      <c r="AR1" s="32"/>
      <c r="AT1" s="32"/>
    </row>
    <row r="2" spans="1:47" x14ac:dyDescent="0.2">
      <c r="B2" s="15" t="str">
        <f>Overview!B2</f>
        <v>2019-20 Budget Update</v>
      </c>
      <c r="AF2" s="32"/>
      <c r="AH2" s="32"/>
      <c r="AJ2" s="32"/>
      <c r="AL2" s="32"/>
      <c r="AN2" s="32"/>
      <c r="AP2" s="32"/>
      <c r="AR2" s="32"/>
      <c r="AT2" s="32"/>
    </row>
    <row r="3" spans="1:47" x14ac:dyDescent="0.2">
      <c r="B3" s="35"/>
      <c r="AF3" s="32"/>
      <c r="AH3" s="32"/>
      <c r="AJ3" s="32"/>
      <c r="AL3" s="32"/>
      <c r="AN3" s="32"/>
      <c r="AP3" s="32"/>
      <c r="AR3" s="32"/>
      <c r="AT3" s="32"/>
    </row>
    <row r="4" spans="1:47" x14ac:dyDescent="0.2">
      <c r="A4" s="16"/>
      <c r="B4" s="17" t="s">
        <v>48</v>
      </c>
      <c r="C4" s="63"/>
      <c r="D4" s="76" t="s">
        <v>49</v>
      </c>
      <c r="E4" s="74"/>
      <c r="F4" s="74"/>
      <c r="G4" s="74"/>
      <c r="H4" s="74"/>
      <c r="I4" s="74"/>
      <c r="J4" s="74"/>
      <c r="K4" s="74"/>
      <c r="L4" s="74"/>
      <c r="M4" s="74"/>
      <c r="N4" s="76"/>
      <c r="O4" s="74"/>
      <c r="P4" s="20"/>
      <c r="Q4" s="70"/>
      <c r="R4" s="19"/>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71"/>
      <c r="R5" s="24"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x14ac:dyDescent="0.2">
      <c r="A6" s="21"/>
      <c r="B6" s="22" t="s">
        <v>21</v>
      </c>
      <c r="C6" s="64" t="s">
        <v>22</v>
      </c>
      <c r="D6" s="75" t="s">
        <v>21</v>
      </c>
      <c r="E6" s="75" t="s">
        <v>22</v>
      </c>
      <c r="F6" s="75" t="s">
        <v>21</v>
      </c>
      <c r="G6" s="75" t="s">
        <v>22</v>
      </c>
      <c r="H6" s="23" t="s">
        <v>21</v>
      </c>
      <c r="I6" s="25" t="s">
        <v>22</v>
      </c>
      <c r="J6" s="23" t="s">
        <v>21</v>
      </c>
      <c r="K6" s="25" t="s">
        <v>22</v>
      </c>
      <c r="L6" s="23" t="s">
        <v>21</v>
      </c>
      <c r="M6" s="25" t="s">
        <v>22</v>
      </c>
      <c r="N6" s="23" t="s">
        <v>21</v>
      </c>
      <c r="O6" s="25" t="s">
        <v>22</v>
      </c>
      <c r="P6" s="25" t="s">
        <v>21</v>
      </c>
      <c r="Q6" s="71" t="s">
        <v>22</v>
      </c>
      <c r="R6" s="24"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x14ac:dyDescent="0.2">
      <c r="A7" s="32" t="s">
        <v>23</v>
      </c>
      <c r="B7" s="37">
        <v>2332.4</v>
      </c>
      <c r="C7" s="58"/>
      <c r="D7" s="41"/>
      <c r="E7" s="41"/>
      <c r="F7" s="41"/>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x14ac:dyDescent="0.2">
      <c r="A8" s="32" t="s">
        <v>24</v>
      </c>
      <c r="B8" s="37">
        <v>2231.8000000000002</v>
      </c>
      <c r="C8" s="58">
        <f t="shared" ref="C8:C26" si="0">100*(B8/B7-1)</f>
        <v>-4.3131538329617474</v>
      </c>
      <c r="D8" s="41"/>
      <c r="E8" s="41"/>
      <c r="F8" s="41"/>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x14ac:dyDescent="0.2">
      <c r="A9" s="32" t="s">
        <v>25</v>
      </c>
      <c r="B9" s="37">
        <v>2778.4</v>
      </c>
      <c r="C9" s="58">
        <f t="shared" si="0"/>
        <v>24.491441885473609</v>
      </c>
      <c r="D9" s="41"/>
      <c r="E9" s="41"/>
      <c r="F9" s="41"/>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x14ac:dyDescent="0.2">
      <c r="A10" s="32" t="s">
        <v>26</v>
      </c>
      <c r="B10" s="37">
        <v>2692.1</v>
      </c>
      <c r="C10" s="58">
        <f t="shared" si="0"/>
        <v>-3.1061042326518962</v>
      </c>
      <c r="D10" s="41"/>
      <c r="E10" s="41"/>
      <c r="F10" s="41"/>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x14ac:dyDescent="0.2">
      <c r="A11" s="32" t="s">
        <v>27</v>
      </c>
      <c r="B11" s="37">
        <v>1336.3</v>
      </c>
      <c r="C11" s="58">
        <f t="shared" si="0"/>
        <v>-50.362170796032835</v>
      </c>
      <c r="D11" s="41"/>
      <c r="E11" s="41"/>
      <c r="F11" s="41"/>
      <c r="G11" s="41"/>
      <c r="H11" s="41"/>
      <c r="I11" s="41"/>
      <c r="J11" s="41"/>
      <c r="K11" s="41"/>
      <c r="L11" s="41"/>
      <c r="M11" s="41"/>
      <c r="N11" s="41"/>
      <c r="O11" s="41"/>
      <c r="P11" s="38"/>
      <c r="Q11" s="69"/>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x14ac:dyDescent="0.2">
      <c r="A12" s="32" t="s">
        <v>28</v>
      </c>
      <c r="B12" s="37">
        <v>651.1</v>
      </c>
      <c r="C12" s="58">
        <f t="shared" si="0"/>
        <v>-51.275911097807381</v>
      </c>
      <c r="D12" s="41"/>
      <c r="E12" s="41"/>
      <c r="F12" s="41"/>
      <c r="G12" s="41"/>
      <c r="H12" s="41"/>
      <c r="I12" s="41"/>
      <c r="J12" s="41"/>
      <c r="K12" s="41"/>
      <c r="L12" s="41"/>
      <c r="M12" s="41"/>
      <c r="N12" s="41"/>
      <c r="O12" s="41"/>
      <c r="P12" s="38"/>
      <c r="Q12" s="69"/>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x14ac:dyDescent="0.2">
      <c r="A13" s="32" t="s">
        <v>29</v>
      </c>
      <c r="B13" s="37">
        <v>681.8</v>
      </c>
      <c r="C13" s="58">
        <f t="shared" si="0"/>
        <v>4.7150975272615359</v>
      </c>
      <c r="D13" s="41"/>
      <c r="E13" s="41"/>
      <c r="F13" s="41"/>
      <c r="G13" s="41"/>
      <c r="H13" s="41"/>
      <c r="I13" s="41"/>
      <c r="J13" s="41"/>
      <c r="K13" s="41"/>
      <c r="L13" s="41"/>
      <c r="M13" s="41"/>
      <c r="N13" s="41"/>
      <c r="O13" s="41"/>
      <c r="P13" s="38"/>
      <c r="Q13" s="69"/>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x14ac:dyDescent="0.2">
      <c r="A14" s="32" t="s">
        <v>30</v>
      </c>
      <c r="B14" s="37">
        <v>737.2</v>
      </c>
      <c r="C14" s="58">
        <f t="shared" si="0"/>
        <v>8.1255500146670823</v>
      </c>
      <c r="D14" s="41"/>
      <c r="E14" s="41"/>
      <c r="F14" s="41"/>
      <c r="G14" s="41"/>
      <c r="H14" s="41"/>
      <c r="I14" s="41"/>
      <c r="J14" s="41"/>
      <c r="K14" s="41"/>
      <c r="L14" s="41"/>
      <c r="M14" s="41"/>
      <c r="N14" s="41"/>
      <c r="O14" s="41"/>
      <c r="P14" s="38"/>
      <c r="Q14" s="69"/>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x14ac:dyDescent="0.2">
      <c r="A15" s="32" t="s">
        <v>31</v>
      </c>
      <c r="B15" s="37">
        <v>597.70000000000005</v>
      </c>
      <c r="C15" s="58">
        <f t="shared" si="0"/>
        <v>-18.922951709169833</v>
      </c>
      <c r="D15" s="41"/>
      <c r="E15" s="41"/>
      <c r="F15" s="41"/>
      <c r="G15" s="41"/>
      <c r="H15" s="41"/>
      <c r="I15" s="41"/>
      <c r="J15" s="41"/>
      <c r="K15" s="41"/>
      <c r="L15" s="41"/>
      <c r="M15" s="41"/>
      <c r="N15" s="41"/>
      <c r="O15" s="41"/>
      <c r="P15" s="38"/>
      <c r="Q15" s="69"/>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x14ac:dyDescent="0.2">
      <c r="A16" s="32" t="s">
        <v>32</v>
      </c>
      <c r="B16" s="37">
        <v>382.6</v>
      </c>
      <c r="C16" s="58">
        <f t="shared" si="0"/>
        <v>-35.987953822988118</v>
      </c>
      <c r="D16" s="41"/>
      <c r="E16" s="41"/>
      <c r="F16" s="41"/>
      <c r="G16" s="41"/>
      <c r="H16" s="41"/>
      <c r="I16" s="41"/>
      <c r="J16" s="41"/>
      <c r="K16" s="41"/>
      <c r="L16" s="41"/>
      <c r="M16" s="41"/>
      <c r="N16" s="41"/>
      <c r="O16" s="41"/>
      <c r="P16" s="38"/>
      <c r="Q16" s="69"/>
      <c r="R16" s="38"/>
      <c r="S16" s="38"/>
      <c r="T16" s="38"/>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x14ac:dyDescent="0.2">
      <c r="A17" s="32" t="s">
        <v>33</v>
      </c>
      <c r="B17" s="37">
        <v>389.5</v>
      </c>
      <c r="C17" s="58">
        <f t="shared" si="0"/>
        <v>1.8034500784108731</v>
      </c>
      <c r="D17" s="41"/>
      <c r="E17" s="41"/>
      <c r="F17" s="41"/>
      <c r="G17" s="41"/>
      <c r="H17" s="41"/>
      <c r="I17" s="41"/>
      <c r="J17" s="41"/>
      <c r="K17" s="41"/>
      <c r="L17" s="41"/>
      <c r="M17" s="41"/>
      <c r="N17" s="41"/>
      <c r="O17" s="41"/>
      <c r="P17" s="38"/>
      <c r="Q17" s="69"/>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x14ac:dyDescent="0.2">
      <c r="A18" s="32" t="s">
        <v>34</v>
      </c>
      <c r="B18" s="37">
        <v>353.8</v>
      </c>
      <c r="C18" s="58">
        <f t="shared" si="0"/>
        <v>-9.1655969191270827</v>
      </c>
      <c r="D18" s="41"/>
      <c r="E18" s="41"/>
      <c r="F18" s="41"/>
      <c r="G18" s="41"/>
      <c r="H18" s="41"/>
      <c r="I18" s="41"/>
      <c r="J18" s="41"/>
      <c r="K18" s="41"/>
      <c r="L18" s="41"/>
      <c r="M18" s="41"/>
      <c r="N18" s="41"/>
      <c r="O18" s="41"/>
      <c r="P18" s="38"/>
      <c r="Q18" s="69"/>
      <c r="R18" s="38"/>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x14ac:dyDescent="0.2">
      <c r="A19" s="32" t="s">
        <v>35</v>
      </c>
      <c r="B19" s="37">
        <v>400.8</v>
      </c>
      <c r="C19" s="58">
        <f t="shared" si="0"/>
        <v>13.284341435839453</v>
      </c>
      <c r="D19" s="41"/>
      <c r="E19" s="41"/>
      <c r="F19" s="41"/>
      <c r="G19" s="41"/>
      <c r="H19" s="41"/>
      <c r="I19" s="41"/>
      <c r="J19" s="41"/>
      <c r="K19" s="41"/>
      <c r="L19" s="41"/>
      <c r="M19" s="41"/>
      <c r="N19" s="41"/>
      <c r="O19" s="41"/>
      <c r="P19" s="38"/>
      <c r="Q19" s="69"/>
      <c r="R19" s="38"/>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x14ac:dyDescent="0.2">
      <c r="A20" s="32" t="s">
        <v>36</v>
      </c>
      <c r="B20" s="37">
        <v>432</v>
      </c>
      <c r="C20" s="58">
        <f t="shared" si="0"/>
        <v>7.7844311377245567</v>
      </c>
      <c r="D20" s="41"/>
      <c r="E20" s="41"/>
      <c r="F20" s="41"/>
      <c r="G20" s="41"/>
      <c r="H20" s="41"/>
      <c r="I20" s="41"/>
      <c r="J20" s="41"/>
      <c r="K20" s="41"/>
      <c r="L20" s="41"/>
      <c r="M20" s="41"/>
      <c r="N20" s="41"/>
      <c r="O20" s="41"/>
      <c r="P20" s="38"/>
      <c r="Q20" s="69"/>
      <c r="R20" s="38"/>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536.79999999999995</v>
      </c>
      <c r="AS20" s="38">
        <v>33.932135728542903</v>
      </c>
      <c r="AT20" s="37">
        <v>511.7</v>
      </c>
      <c r="AU20" s="38">
        <v>27.669660678642714</v>
      </c>
    </row>
    <row r="21" spans="1:47" x14ac:dyDescent="0.2">
      <c r="A21" s="32" t="s">
        <v>37</v>
      </c>
      <c r="B21" s="37">
        <v>584.9</v>
      </c>
      <c r="C21" s="58">
        <f t="shared" si="0"/>
        <v>35.393518518518505</v>
      </c>
      <c r="D21" s="41"/>
      <c r="E21" s="41"/>
      <c r="F21" s="41"/>
      <c r="G21" s="41"/>
      <c r="H21" s="41"/>
      <c r="I21" s="41"/>
      <c r="J21" s="41"/>
      <c r="K21" s="41"/>
      <c r="L21" s="41"/>
      <c r="M21" s="41"/>
      <c r="N21" s="41"/>
      <c r="O21" s="41"/>
      <c r="P21" s="38"/>
      <c r="Q21" s="69"/>
      <c r="R21" s="38"/>
      <c r="S21" s="38"/>
      <c r="T21" s="38"/>
      <c r="U21" s="38"/>
      <c r="V21" s="38"/>
      <c r="W21" s="38"/>
      <c r="X21" s="38"/>
      <c r="Y21" s="38"/>
      <c r="Z21" s="38"/>
      <c r="AA21" s="38"/>
      <c r="AB21" s="38"/>
      <c r="AC21" s="38"/>
      <c r="AD21" s="38"/>
      <c r="AE21" s="38"/>
      <c r="AF21" s="37"/>
      <c r="AG21" s="38"/>
      <c r="AH21" s="37"/>
      <c r="AI21" s="38"/>
      <c r="AJ21" s="37"/>
      <c r="AK21" s="38"/>
      <c r="AL21" s="37">
        <v>526.20000000000005</v>
      </c>
      <c r="AM21" s="38">
        <v>21.805555555555568</v>
      </c>
      <c r="AN21" s="37">
        <v>503.2</v>
      </c>
      <c r="AO21" s="38">
        <v>16.481481481481474</v>
      </c>
      <c r="AP21" s="37">
        <v>494.9</v>
      </c>
      <c r="AQ21" s="38">
        <v>14.560185185185182</v>
      </c>
      <c r="AR21" s="37">
        <v>533</v>
      </c>
      <c r="AS21" s="38">
        <v>-0.70789865871832003</v>
      </c>
      <c r="AT21" s="37">
        <v>494.8</v>
      </c>
      <c r="AU21" s="38">
        <v>-3.3027164354113681</v>
      </c>
    </row>
    <row r="22" spans="1:47" x14ac:dyDescent="0.2">
      <c r="A22" s="32" t="s">
        <v>38</v>
      </c>
      <c r="B22" s="37">
        <v>650.4</v>
      </c>
      <c r="C22" s="58">
        <f t="shared" si="0"/>
        <v>11.198495469310998</v>
      </c>
      <c r="D22" s="41"/>
      <c r="E22" s="41"/>
      <c r="F22" s="41"/>
      <c r="G22" s="41"/>
      <c r="H22" s="41"/>
      <c r="I22" s="41"/>
      <c r="J22" s="41"/>
      <c r="K22" s="41"/>
      <c r="L22" s="41"/>
      <c r="M22" s="41"/>
      <c r="N22" s="41"/>
      <c r="O22" s="41"/>
      <c r="P22" s="38"/>
      <c r="Q22" s="69"/>
      <c r="R22" s="38"/>
      <c r="S22" s="38"/>
      <c r="T22" s="38"/>
      <c r="U22" s="38"/>
      <c r="V22" s="38"/>
      <c r="W22" s="38"/>
      <c r="X22" s="38"/>
      <c r="Y22" s="38"/>
      <c r="Z22" s="38"/>
      <c r="AA22" s="38"/>
      <c r="AB22" s="38"/>
      <c r="AC22" s="38"/>
      <c r="AD22" s="38"/>
      <c r="AE22" s="38"/>
      <c r="AF22" s="37"/>
      <c r="AG22" s="38"/>
      <c r="AH22" s="37">
        <v>636.9</v>
      </c>
      <c r="AI22" s="38">
        <v>8.8904086168575915</v>
      </c>
      <c r="AJ22" s="37">
        <v>600.29999999999995</v>
      </c>
      <c r="AK22" s="38">
        <v>2.6329287057616613</v>
      </c>
      <c r="AL22" s="37">
        <v>600.29999999999995</v>
      </c>
      <c r="AM22" s="38">
        <v>14.082098061573522</v>
      </c>
      <c r="AN22" s="37">
        <v>556.9</v>
      </c>
      <c r="AO22" s="38">
        <v>10.671701112877585</v>
      </c>
      <c r="AP22" s="37">
        <v>536.20000000000005</v>
      </c>
      <c r="AQ22" s="38">
        <v>8.3451202263083566</v>
      </c>
      <c r="AR22" s="37">
        <v>547.6</v>
      </c>
      <c r="AS22" s="38">
        <v>2.7392120075046877</v>
      </c>
      <c r="AT22" s="37">
        <v>504.8</v>
      </c>
      <c r="AU22" s="38">
        <v>2.0210185933710489</v>
      </c>
    </row>
    <row r="23" spans="1:47" x14ac:dyDescent="0.2">
      <c r="A23" s="32" t="s">
        <v>39</v>
      </c>
      <c r="B23" s="37">
        <v>730.8</v>
      </c>
      <c r="C23" s="58">
        <f t="shared" si="0"/>
        <v>12.361623616236162</v>
      </c>
      <c r="D23" s="41"/>
      <c r="E23" s="41"/>
      <c r="F23" s="41"/>
      <c r="G23" s="41"/>
      <c r="H23" s="41"/>
      <c r="I23" s="41"/>
      <c r="J23" s="41"/>
      <c r="K23" s="41"/>
      <c r="L23" s="41"/>
      <c r="M23" s="41"/>
      <c r="N23" s="41"/>
      <c r="O23" s="41"/>
      <c r="P23" s="38"/>
      <c r="Q23" s="69"/>
      <c r="R23" s="38"/>
      <c r="S23" s="38"/>
      <c r="T23" s="38"/>
      <c r="U23" s="38"/>
      <c r="V23" s="38"/>
      <c r="W23" s="38"/>
      <c r="X23" s="38"/>
      <c r="Y23" s="38"/>
      <c r="Z23" s="38"/>
      <c r="AA23" s="38"/>
      <c r="AB23" s="38"/>
      <c r="AC23" s="38"/>
      <c r="AD23" s="38">
        <v>759.6</v>
      </c>
      <c r="AE23" s="38">
        <v>16.789667896678971</v>
      </c>
      <c r="AF23" s="37">
        <v>749.2</v>
      </c>
      <c r="AG23" s="38">
        <v>15.19065190651907</v>
      </c>
      <c r="AH23" s="37">
        <v>737.1</v>
      </c>
      <c r="AI23" s="38">
        <v>15.732454074422986</v>
      </c>
      <c r="AJ23" s="37">
        <v>567.70000000000005</v>
      </c>
      <c r="AK23" s="38">
        <v>-5.4306180243211539</v>
      </c>
      <c r="AL23" s="37">
        <v>544.79999999999995</v>
      </c>
      <c r="AM23" s="38">
        <v>-9.2453773113443276</v>
      </c>
      <c r="AN23" s="37">
        <v>514.70000000000005</v>
      </c>
      <c r="AO23" s="38">
        <v>-7.5776620578200671</v>
      </c>
      <c r="AP23" s="37">
        <v>485.4</v>
      </c>
      <c r="AQ23" s="38">
        <v>-9.4740768370011335</v>
      </c>
      <c r="AR23" s="37">
        <v>492.5</v>
      </c>
      <c r="AS23" s="38">
        <v>-10.06208911614317</v>
      </c>
      <c r="AT23" s="37">
        <v>446.1</v>
      </c>
      <c r="AU23" s="38">
        <v>-11.628367670364504</v>
      </c>
    </row>
    <row r="24" spans="1:47" x14ac:dyDescent="0.2">
      <c r="A24" s="32" t="s">
        <v>40</v>
      </c>
      <c r="B24" s="37">
        <v>860.3</v>
      </c>
      <c r="C24" s="58">
        <f t="shared" si="0"/>
        <v>17.720306513409966</v>
      </c>
      <c r="D24" s="41"/>
      <c r="E24" s="41"/>
      <c r="F24" s="41"/>
      <c r="G24" s="41"/>
      <c r="H24" s="41"/>
      <c r="I24" s="41"/>
      <c r="J24" s="41"/>
      <c r="K24" s="41"/>
      <c r="L24" s="41"/>
      <c r="M24" s="41"/>
      <c r="N24" s="41"/>
      <c r="O24" s="41"/>
      <c r="P24" s="38"/>
      <c r="Q24" s="69"/>
      <c r="R24" s="38"/>
      <c r="S24" s="38"/>
      <c r="T24" s="38"/>
      <c r="U24" s="38"/>
      <c r="V24" s="38"/>
      <c r="W24" s="38"/>
      <c r="X24" s="38"/>
      <c r="Y24" s="38"/>
      <c r="Z24" s="38">
        <v>850.8</v>
      </c>
      <c r="AA24" s="38">
        <v>16.420361247947458</v>
      </c>
      <c r="AB24" s="38">
        <v>837.5</v>
      </c>
      <c r="AC24" s="38">
        <v>14.600437876299942</v>
      </c>
      <c r="AD24" s="38">
        <v>851.4</v>
      </c>
      <c r="AE24" s="38">
        <v>12.085308056872023</v>
      </c>
      <c r="AF24" s="37">
        <v>793.2</v>
      </c>
      <c r="AG24" s="38">
        <v>5.8729311265349748</v>
      </c>
      <c r="AH24" s="37">
        <v>814.8</v>
      </c>
      <c r="AI24" s="38">
        <v>10.541310541310533</v>
      </c>
      <c r="AJ24" s="37">
        <v>598.79999999999995</v>
      </c>
      <c r="AK24" s="38">
        <v>5.4782455522282669</v>
      </c>
      <c r="AL24" s="37">
        <v>558.9</v>
      </c>
      <c r="AM24" s="38">
        <v>2.5881057268722474</v>
      </c>
      <c r="AN24" s="37">
        <v>539.29999999999995</v>
      </c>
      <c r="AO24" s="38">
        <v>4.7794831940936255</v>
      </c>
      <c r="AP24" s="37">
        <v>502.5</v>
      </c>
      <c r="AQ24" s="38">
        <v>3.5228677379480988</v>
      </c>
      <c r="AR24" s="37"/>
      <c r="AS24" s="38"/>
      <c r="AT24" s="37"/>
      <c r="AU24" s="38"/>
    </row>
    <row r="25" spans="1:47" x14ac:dyDescent="0.2">
      <c r="A25" s="32" t="s">
        <v>41</v>
      </c>
      <c r="B25" s="37">
        <v>939.2</v>
      </c>
      <c r="C25" s="58">
        <f t="shared" si="0"/>
        <v>9.1712193420899766</v>
      </c>
      <c r="D25" s="41"/>
      <c r="E25" s="41"/>
      <c r="F25" s="41"/>
      <c r="G25" s="41"/>
      <c r="H25" s="41"/>
      <c r="I25" s="41"/>
      <c r="J25" s="41"/>
      <c r="K25" s="41"/>
      <c r="L25" s="41"/>
      <c r="M25" s="41"/>
      <c r="N25" s="41"/>
      <c r="O25" s="41"/>
      <c r="P25" s="38"/>
      <c r="Q25" s="69"/>
      <c r="R25" s="38"/>
      <c r="S25" s="38"/>
      <c r="T25" s="38"/>
      <c r="U25" s="38"/>
      <c r="V25" s="38"/>
      <c r="W25" s="38"/>
      <c r="X25" s="38">
        <v>911.9</v>
      </c>
      <c r="Y25" s="38">
        <v>6</v>
      </c>
      <c r="Z25" s="38">
        <v>915.2</v>
      </c>
      <c r="AA25" s="38">
        <v>7.5693464974142088</v>
      </c>
      <c r="AB25" s="38">
        <v>925.2</v>
      </c>
      <c r="AC25" s="38">
        <v>10.471641791044783</v>
      </c>
      <c r="AD25" s="38">
        <v>914.7</v>
      </c>
      <c r="AE25" s="38">
        <v>7.4348132487667362</v>
      </c>
      <c r="AF25" s="37">
        <v>837</v>
      </c>
      <c r="AG25" s="38">
        <v>5.5219364599092158</v>
      </c>
      <c r="AH25" s="37">
        <v>856.5</v>
      </c>
      <c r="AI25" s="38">
        <v>5.117820324005895</v>
      </c>
      <c r="AJ25" s="37">
        <v>632</v>
      </c>
      <c r="AK25" s="38">
        <v>5.5444221776887126</v>
      </c>
      <c r="AL25" s="37">
        <v>566.4</v>
      </c>
      <c r="AM25" s="38">
        <v>1.3419216317767102</v>
      </c>
      <c r="AN25" s="37"/>
      <c r="AO25" s="38"/>
      <c r="AP25" s="37"/>
      <c r="AQ25" s="38"/>
      <c r="AR25" s="37"/>
      <c r="AS25" s="38"/>
      <c r="AT25" s="37"/>
      <c r="AU25" s="38"/>
    </row>
    <row r="26" spans="1:47" x14ac:dyDescent="0.2">
      <c r="A26" s="32" t="s">
        <v>42</v>
      </c>
      <c r="B26" s="37">
        <v>1026.4760074500014</v>
      </c>
      <c r="C26" s="58">
        <f t="shared" si="0"/>
        <v>9.2925902310478481</v>
      </c>
      <c r="D26" s="41"/>
      <c r="E26" s="41"/>
      <c r="F26" s="41"/>
      <c r="G26" s="41"/>
      <c r="H26" s="41"/>
      <c r="I26" s="41"/>
      <c r="J26" s="41"/>
      <c r="K26" s="41"/>
      <c r="L26" s="41"/>
      <c r="M26" s="41"/>
      <c r="N26" s="41"/>
      <c r="O26" s="41"/>
      <c r="P26" s="39"/>
      <c r="Q26" s="69"/>
      <c r="R26" s="39">
        <v>994.8</v>
      </c>
      <c r="S26" s="38">
        <v>5.9199318568994741</v>
      </c>
      <c r="T26" s="39">
        <v>1008</v>
      </c>
      <c r="U26" s="38">
        <v>7.3253833049403694</v>
      </c>
      <c r="V26" s="39">
        <v>971.6</v>
      </c>
      <c r="W26" s="38">
        <v>3.4497444633730723</v>
      </c>
      <c r="X26" s="38">
        <v>945.2</v>
      </c>
      <c r="Y26" s="38">
        <v>3.7</v>
      </c>
      <c r="Z26" s="38">
        <v>969.2</v>
      </c>
      <c r="AA26" s="38">
        <v>5.9003496503496455</v>
      </c>
      <c r="AB26" s="38">
        <v>979.6</v>
      </c>
      <c r="AC26" s="38">
        <v>5.8798097708603558</v>
      </c>
      <c r="AD26" s="38">
        <v>964.8</v>
      </c>
      <c r="AE26" s="38">
        <v>5.4772056411938275</v>
      </c>
      <c r="AF26" s="37">
        <v>853.6</v>
      </c>
      <c r="AG26" s="38">
        <v>1.9832735961768266</v>
      </c>
      <c r="AH26" s="37">
        <v>866.8</v>
      </c>
      <c r="AI26" s="38">
        <v>1.2025685931114971</v>
      </c>
      <c r="AJ26" s="37"/>
      <c r="AK26" s="38"/>
      <c r="AL26" s="37"/>
      <c r="AM26" s="38"/>
      <c r="AN26" s="37"/>
      <c r="AO26" s="38"/>
      <c r="AP26" s="37"/>
      <c r="AQ26" s="38"/>
      <c r="AR26" s="37"/>
      <c r="AS26" s="38"/>
      <c r="AT26" s="37"/>
      <c r="AU26" s="38"/>
    </row>
    <row r="27" spans="1:47" x14ac:dyDescent="0.2">
      <c r="A27" s="40" t="s">
        <v>43</v>
      </c>
      <c r="B27" s="37">
        <v>1886.2330573400068</v>
      </c>
      <c r="C27" s="58">
        <f>100*(B27/B26-1)</f>
        <v>83.758124266911651</v>
      </c>
      <c r="D27" s="41"/>
      <c r="E27" s="41"/>
      <c r="F27" s="41"/>
      <c r="G27" s="41"/>
      <c r="H27" s="41"/>
      <c r="I27" s="41"/>
      <c r="J27" s="41"/>
      <c r="K27" s="41"/>
      <c r="L27" s="41"/>
      <c r="M27" s="41"/>
      <c r="N27" s="37">
        <v>1857.4916792700053</v>
      </c>
      <c r="O27" s="41">
        <v>80.958119409379563</v>
      </c>
      <c r="P27" s="39">
        <v>1784.3</v>
      </c>
      <c r="Q27" s="72">
        <f>(P27/B26-1)*100</f>
        <v>73.827735577824654</v>
      </c>
      <c r="R27" s="39">
        <v>1881.9</v>
      </c>
      <c r="S27" s="38">
        <v>89.173703256936079</v>
      </c>
      <c r="T27" s="39">
        <v>858.4</v>
      </c>
      <c r="U27" s="38">
        <v>-14.841269841269844</v>
      </c>
      <c r="V27" s="39">
        <v>803.9</v>
      </c>
      <c r="W27" s="38">
        <v>-17.260189378345004</v>
      </c>
      <c r="X27" s="38">
        <v>781.6</v>
      </c>
      <c r="Y27" s="38">
        <v>-17.3</v>
      </c>
      <c r="Z27" s="38">
        <v>822.7</v>
      </c>
      <c r="AA27" s="38">
        <v>-15.115559224102348</v>
      </c>
      <c r="AB27" s="38">
        <v>912.2</v>
      </c>
      <c r="AC27" s="38">
        <v>-6.8803593303389139</v>
      </c>
      <c r="AD27" s="38">
        <v>891.2</v>
      </c>
      <c r="AE27" s="38">
        <v>-7.6285240464344817</v>
      </c>
      <c r="AF27" s="38"/>
      <c r="AG27" s="38"/>
      <c r="AH27" s="38"/>
      <c r="AI27" s="38"/>
      <c r="AJ27" s="38"/>
      <c r="AK27" s="38"/>
      <c r="AL27" s="38"/>
      <c r="AM27" s="38"/>
      <c r="AN27" s="38"/>
      <c r="AO27" s="38"/>
      <c r="AP27" s="38"/>
      <c r="AQ27" s="38"/>
      <c r="AR27" s="38"/>
      <c r="AS27" s="38"/>
      <c r="AT27" s="38"/>
      <c r="AU27" s="38"/>
    </row>
    <row r="28" spans="1:47" x14ac:dyDescent="0.2">
      <c r="A28" s="42" t="s">
        <v>44</v>
      </c>
      <c r="B28" s="38">
        <v>1123.0147746500079</v>
      </c>
      <c r="C28" s="58">
        <f>100*(B28/B27-1)</f>
        <v>-40.462565308143859</v>
      </c>
      <c r="D28" s="41"/>
      <c r="E28" s="41"/>
      <c r="F28" s="41"/>
      <c r="G28" s="41"/>
      <c r="H28" s="37"/>
      <c r="I28" s="41"/>
      <c r="J28" s="37">
        <v>1057.9625144189295</v>
      </c>
      <c r="K28" s="37">
        <v>-43.911357596982761</v>
      </c>
      <c r="L28" s="37">
        <v>1066.6324581362956</v>
      </c>
      <c r="M28" s="41">
        <v>-43.451714305098854</v>
      </c>
      <c r="N28" s="37">
        <v>1014.2928536700003</v>
      </c>
      <c r="O28" s="41">
        <v>-45.394487362192784</v>
      </c>
      <c r="P28" s="39">
        <v>1000.4</v>
      </c>
      <c r="Q28" s="72">
        <f>(P28/P27-1)*100</f>
        <v>-43.933195090511688</v>
      </c>
      <c r="R28" s="39">
        <v>956.8</v>
      </c>
      <c r="S28" s="38">
        <v>-49.157766087464807</v>
      </c>
      <c r="T28" s="39">
        <v>861</v>
      </c>
      <c r="U28" s="38">
        <v>0.30288909599254232</v>
      </c>
      <c r="V28" s="39">
        <v>813.1</v>
      </c>
      <c r="W28" s="38">
        <v>1.144420947879099</v>
      </c>
      <c r="X28" s="38">
        <v>791.4</v>
      </c>
      <c r="Y28" s="38">
        <v>1.3</v>
      </c>
      <c r="Z28" s="38">
        <v>840.4</v>
      </c>
      <c r="AA28" s="38">
        <v>2.1514525343381496</v>
      </c>
      <c r="AB28" s="38"/>
      <c r="AC28" s="38"/>
      <c r="AD28" s="38"/>
      <c r="AE28" s="38"/>
      <c r="AF28" s="38"/>
      <c r="AG28" s="38"/>
      <c r="AH28" s="38"/>
      <c r="AI28" s="38"/>
      <c r="AJ28" s="38"/>
      <c r="AK28" s="38"/>
      <c r="AL28" s="38"/>
      <c r="AM28" s="38"/>
      <c r="AN28" s="38"/>
      <c r="AO28" s="38"/>
      <c r="AP28" s="38"/>
      <c r="AQ28" s="38"/>
      <c r="AR28" s="38"/>
      <c r="AS28" s="38"/>
      <c r="AT28" s="38"/>
      <c r="AU28" s="38"/>
    </row>
    <row r="29" spans="1:47" x14ac:dyDescent="0.2">
      <c r="A29" s="42" t="s">
        <v>45</v>
      </c>
      <c r="B29" s="38">
        <v>1274.3262456999983</v>
      </c>
      <c r="C29" s="58">
        <f>100*(B29/B28-1)</f>
        <v>13.473684805005991</v>
      </c>
      <c r="D29" s="41"/>
      <c r="E29" s="41"/>
      <c r="F29" s="41">
        <v>1270.9302925426164</v>
      </c>
      <c r="G29" s="41">
        <v>13.171288680392191</v>
      </c>
      <c r="H29" s="37">
        <v>1217.522938950533</v>
      </c>
      <c r="I29" s="41">
        <v>8.4155762180403215</v>
      </c>
      <c r="J29" s="37">
        <v>1192.5818317877684</v>
      </c>
      <c r="K29" s="37">
        <v>12.724393873517958</v>
      </c>
      <c r="L29" s="37">
        <v>1210.9311299519777</v>
      </c>
      <c r="M29" s="41">
        <v>13.528434346336326</v>
      </c>
      <c r="N29" s="37">
        <v>1126.5084177199924</v>
      </c>
      <c r="O29" s="41">
        <v>11.063428441200607</v>
      </c>
      <c r="P29" s="39">
        <v>1107.4000000000001</v>
      </c>
      <c r="Q29" s="72">
        <f t="shared" ref="Q29:Q30" si="1">(P29/P28-1)*100</f>
        <v>10.695721711315475</v>
      </c>
      <c r="R29" s="39">
        <v>1061.8</v>
      </c>
      <c r="S29" s="38">
        <v>10.974080267558527</v>
      </c>
      <c r="T29" s="39">
        <v>890.1</v>
      </c>
      <c r="U29" s="38">
        <v>3.3797909407665472</v>
      </c>
      <c r="V29" s="39">
        <v>843.1</v>
      </c>
      <c r="W29" s="38">
        <v>3.6895830771122906</v>
      </c>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x14ac:dyDescent="0.2">
      <c r="A30" s="42" t="s">
        <v>66</v>
      </c>
      <c r="B30" s="38"/>
      <c r="C30" s="58"/>
      <c r="D30" s="90">
        <v>1249.1064145263626</v>
      </c>
      <c r="E30" s="54">
        <f>(D30/B29-1)*100</f>
        <v>-1.9790717846968731</v>
      </c>
      <c r="F30" s="41">
        <v>1259.2368712202879</v>
      </c>
      <c r="G30" s="41">
        <v>-0.9200678739771595</v>
      </c>
      <c r="H30" s="37">
        <v>1256.5570201678602</v>
      </c>
      <c r="I30" s="41">
        <v>3.2060242947844042</v>
      </c>
      <c r="J30" s="37">
        <v>1248.486334436574</v>
      </c>
      <c r="K30" s="37">
        <v>4.6876869292064249</v>
      </c>
      <c r="L30" s="37">
        <v>1267.0965057173682</v>
      </c>
      <c r="M30" s="41">
        <v>4.6381973653297548</v>
      </c>
      <c r="N30" s="37">
        <v>1160.7136724100008</v>
      </c>
      <c r="O30" s="41">
        <v>3.0363958361925514</v>
      </c>
      <c r="P30" s="39">
        <v>1135.3</v>
      </c>
      <c r="Q30" s="72">
        <f t="shared" si="1"/>
        <v>2.5194148455842447</v>
      </c>
      <c r="R30" s="39">
        <v>1087.4000000000001</v>
      </c>
      <c r="S30" s="38">
        <v>2.4110001883594023</v>
      </c>
      <c r="T30" s="39"/>
      <c r="U30" s="38"/>
      <c r="V30" s="39"/>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x14ac:dyDescent="0.2">
      <c r="A31" s="42" t="s">
        <v>71</v>
      </c>
      <c r="C31" s="58"/>
      <c r="D31" s="91">
        <v>1141.1510977904691</v>
      </c>
      <c r="E31" s="54">
        <f>(D31/D30-1)*100</f>
        <v>-8.642603662941573</v>
      </c>
      <c r="F31" s="41">
        <v>1153.5035464701105</v>
      </c>
      <c r="G31" s="41">
        <v>-8.3966191879145455</v>
      </c>
      <c r="H31" s="37">
        <v>1155.4545709170234</v>
      </c>
      <c r="I31" s="41">
        <v>-8.045989766332351</v>
      </c>
      <c r="J31" s="37">
        <v>1151.3255053755884</v>
      </c>
      <c r="K31" s="37">
        <v>-7.7822901525656736</v>
      </c>
      <c r="L31" s="37">
        <v>1160.2263133630556</v>
      </c>
      <c r="M31" s="41">
        <v>-8.4342583119829442</v>
      </c>
      <c r="N31" s="37">
        <v>1040.4580780999993</v>
      </c>
      <c r="O31" s="41">
        <v>-10.360487445651746</v>
      </c>
      <c r="P31" s="38"/>
      <c r="Q31" s="39"/>
      <c r="R31" s="39"/>
      <c r="S31" s="38"/>
      <c r="W31" s="40"/>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x14ac:dyDescent="0.2">
      <c r="A32" s="42" t="s">
        <v>73</v>
      </c>
      <c r="C32" s="58"/>
      <c r="D32" s="91">
        <v>1213.6113015893097</v>
      </c>
      <c r="E32" s="54">
        <f t="shared" ref="E32:E33" si="2">(D32/D31-1)*100</f>
        <v>6.3497466671276204</v>
      </c>
      <c r="F32" s="41">
        <v>1238.3141163577347</v>
      </c>
      <c r="G32" s="41">
        <v>7.35243252152602</v>
      </c>
      <c r="H32" s="37">
        <v>1216.1072183945798</v>
      </c>
      <c r="I32" s="41">
        <v>5.2492455354103296</v>
      </c>
      <c r="J32" s="37">
        <v>1208.3320586223344</v>
      </c>
      <c r="K32" s="37">
        <v>4.9513845546355073</v>
      </c>
      <c r="L32" s="37"/>
      <c r="M32" s="41"/>
      <c r="N32" s="37"/>
      <c r="O32" s="41"/>
      <c r="P32" s="38"/>
      <c r="Q32" s="39"/>
      <c r="R32" s="39"/>
      <c r="S32" s="38"/>
      <c r="W32" s="40"/>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x14ac:dyDescent="0.2">
      <c r="A33" s="42" t="s">
        <v>77</v>
      </c>
      <c r="C33" s="58"/>
      <c r="D33" s="91">
        <v>1282.4892793284416</v>
      </c>
      <c r="E33" s="54">
        <f t="shared" si="2"/>
        <v>5.6754561900446365</v>
      </c>
      <c r="F33" s="41">
        <v>1304.8237841106638</v>
      </c>
      <c r="G33" s="41">
        <v>5.3709851865821001</v>
      </c>
      <c r="H33" s="37"/>
      <c r="I33" s="41"/>
      <c r="J33" s="37"/>
      <c r="K33" s="37"/>
      <c r="L33" s="37"/>
      <c r="M33" s="41"/>
      <c r="N33" s="37"/>
      <c r="O33" s="41"/>
      <c r="P33" s="38"/>
      <c r="Q33" s="39"/>
      <c r="R33" s="39"/>
      <c r="S33" s="38"/>
      <c r="W33" s="40"/>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59"/>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3"/>
      <c r="AG35" s="27"/>
      <c r="AH35" s="13"/>
      <c r="AI35" s="27"/>
      <c r="AJ35" s="13"/>
      <c r="AK35" s="27"/>
      <c r="AL35" s="13"/>
      <c r="AM35" s="27"/>
      <c r="AN35" s="13"/>
      <c r="AO35" s="27"/>
      <c r="AP35" s="13"/>
      <c r="AQ35" s="27"/>
      <c r="AR35" s="13"/>
      <c r="AS35" s="27"/>
      <c r="AT35" s="13"/>
      <c r="AU35" s="27"/>
    </row>
    <row r="36" spans="1:47"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4"/>
      <c r="AG36" s="45"/>
      <c r="AH36" s="44"/>
      <c r="AI36" s="45"/>
      <c r="AJ36" s="44"/>
      <c r="AK36" s="45"/>
      <c r="AL36" s="44"/>
      <c r="AM36" s="45"/>
      <c r="AN36" s="44"/>
      <c r="AO36" s="45"/>
      <c r="AP36" s="44"/>
      <c r="AQ36" s="45"/>
      <c r="AR36" s="44"/>
      <c r="AS36" s="45"/>
      <c r="AT36" s="44"/>
      <c r="AU36" s="45"/>
    </row>
    <row r="37" spans="1:47" x14ac:dyDescent="0.2">
      <c r="B37" s="46"/>
      <c r="AF37" s="32"/>
      <c r="AH37" s="32"/>
      <c r="AJ37" s="32"/>
      <c r="AL37" s="32"/>
      <c r="AN37" s="32"/>
      <c r="AP37" s="32"/>
      <c r="AR37" s="32"/>
      <c r="AT37" s="32"/>
    </row>
    <row r="38" spans="1:47" x14ac:dyDescent="0.2">
      <c r="B38" s="35"/>
      <c r="AF38" s="32"/>
      <c r="AH38" s="32"/>
      <c r="AJ38" s="32"/>
      <c r="AL38" s="32"/>
      <c r="AN38" s="32"/>
      <c r="AP38" s="32"/>
      <c r="AR38" s="32"/>
      <c r="AT38" s="32"/>
    </row>
    <row r="39" spans="1:47" x14ac:dyDescent="0.2">
      <c r="B39" s="35"/>
      <c r="AF39" s="32"/>
      <c r="AH39" s="32"/>
      <c r="AJ39" s="32"/>
      <c r="AL39" s="32"/>
      <c r="AN39" s="32"/>
      <c r="AP39" s="32"/>
      <c r="AR39" s="32"/>
      <c r="AT39" s="32"/>
    </row>
    <row r="40" spans="1:47" x14ac:dyDescent="0.2">
      <c r="B40" s="35"/>
      <c r="AF40" s="32"/>
      <c r="AH40" s="32"/>
      <c r="AJ40" s="32"/>
      <c r="AL40" s="32"/>
      <c r="AN40" s="32"/>
      <c r="AP40" s="32"/>
      <c r="AR40" s="32"/>
      <c r="AT40" s="32"/>
    </row>
    <row r="41" spans="1:47" x14ac:dyDescent="0.2">
      <c r="B41" s="35"/>
      <c r="L41" s="32"/>
      <c r="M41" s="32"/>
      <c r="AF41" s="32"/>
      <c r="AH41" s="32"/>
      <c r="AJ41" s="32"/>
      <c r="AL41" s="32"/>
      <c r="AN41" s="32"/>
      <c r="AP41" s="32"/>
      <c r="AR41" s="32"/>
      <c r="AT41" s="32"/>
    </row>
    <row r="42" spans="1:47" x14ac:dyDescent="0.2">
      <c r="B42" s="35"/>
      <c r="D42" s="32"/>
      <c r="E42" s="32"/>
      <c r="L42" s="32"/>
      <c r="M42" s="32"/>
      <c r="N42" s="32"/>
      <c r="O42" s="32"/>
      <c r="AF42" s="32"/>
      <c r="AH42" s="32"/>
      <c r="AJ42" s="32"/>
      <c r="AL42" s="32"/>
      <c r="AN42" s="32"/>
      <c r="AP42" s="32"/>
      <c r="AR42" s="32"/>
      <c r="AT42" s="32"/>
    </row>
    <row r="43" spans="1:47" x14ac:dyDescent="0.2">
      <c r="C43" s="32"/>
      <c r="D43" s="32"/>
      <c r="E43" s="32"/>
      <c r="F43" s="32"/>
      <c r="G43" s="32"/>
      <c r="H43" s="32"/>
      <c r="I43" s="32"/>
      <c r="J43" s="32"/>
      <c r="K43" s="32"/>
      <c r="L43" s="32"/>
      <c r="M43" s="32"/>
      <c r="N43" s="32"/>
      <c r="O43" s="32"/>
      <c r="AF43" s="32"/>
      <c r="AH43" s="32"/>
      <c r="AJ43" s="32"/>
      <c r="AL43" s="32"/>
      <c r="AN43" s="32"/>
      <c r="AP43" s="32"/>
      <c r="AR43" s="32"/>
      <c r="AT43" s="32"/>
    </row>
    <row r="44" spans="1:47"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idden="1" x14ac:dyDescent="0.2">
      <c r="C55" s="32"/>
      <c r="D55" s="32"/>
      <c r="E55" s="32"/>
      <c r="F55" s="32"/>
      <c r="G55" s="32"/>
      <c r="H55" s="32"/>
      <c r="I55" s="32"/>
      <c r="J55" s="32"/>
      <c r="K55" s="32"/>
      <c r="L55" s="32"/>
      <c r="M55" s="32"/>
      <c r="N55" s="32"/>
      <c r="O55" s="32"/>
      <c r="AF55" s="32"/>
      <c r="AH55" s="32"/>
      <c r="AJ55" s="32"/>
      <c r="AL55" s="32"/>
      <c r="AN55" s="32"/>
      <c r="AP55" s="32"/>
      <c r="AR55" s="32"/>
      <c r="AT55" s="32"/>
    </row>
    <row r="56" spans="2:46" hidden="1" x14ac:dyDescent="0.2">
      <c r="C56" s="32"/>
      <c r="D56" s="32"/>
      <c r="E56" s="32"/>
      <c r="F56" s="32"/>
      <c r="G56" s="32"/>
      <c r="H56" s="32"/>
      <c r="I56" s="32"/>
      <c r="J56" s="32"/>
      <c r="K56" s="32"/>
      <c r="N56" s="32"/>
      <c r="O56" s="32"/>
      <c r="AF56" s="32"/>
      <c r="AH56" s="32"/>
      <c r="AJ56" s="32"/>
      <c r="AL56" s="32"/>
      <c r="AN56" s="32"/>
      <c r="AP56" s="32"/>
      <c r="AR56" s="32"/>
      <c r="AT56" s="32"/>
    </row>
    <row r="57" spans="2:46" hidden="1" x14ac:dyDescent="0.2">
      <c r="B57" s="32"/>
      <c r="C57" s="32"/>
      <c r="F57" s="32"/>
      <c r="G57" s="32"/>
      <c r="H57" s="32"/>
      <c r="I57" s="32"/>
      <c r="J57" s="32"/>
      <c r="K57" s="32"/>
      <c r="AF57" s="32"/>
      <c r="AH57" s="32"/>
      <c r="AJ57" s="32"/>
      <c r="AL57" s="32"/>
      <c r="AN57" s="32"/>
      <c r="AP57" s="32"/>
      <c r="AR57" s="32"/>
      <c r="AT57" s="32"/>
    </row>
    <row r="58" spans="2:46" ht="12.75" hidden="1" customHeight="1" x14ac:dyDescent="0.2"/>
    <row r="59" spans="2:46" hidden="1" x14ac:dyDescent="0.2"/>
    <row r="60" spans="2:46" hidden="1" x14ac:dyDescent="0.2"/>
    <row r="61" spans="2:46" hidden="1" x14ac:dyDescent="0.2"/>
    <row r="62" spans="2:46" hidden="1" x14ac:dyDescent="0.2"/>
    <row r="63" spans="2:46" hidden="1" x14ac:dyDescent="0.2"/>
    <row r="64" spans="2:46" hidden="1" x14ac:dyDescent="0.2"/>
  </sheetData>
  <pageMargins left="0.7" right="0.7" top="0.75" bottom="0.75" header="0.3" footer="0.3"/>
  <pageSetup paperSize="9" scale="31"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1"/>
  <sheetViews>
    <sheetView showGridLines="0" zoomScaleNormal="100" workbookViewId="0">
      <pane xSplit="1" ySplit="5" topLeftCell="B6" activePane="bottomRight" state="frozen"/>
      <selection pane="topRight" activeCell="B1" sqref="B1"/>
      <selection pane="bottomLeft" activeCell="A6" sqref="A6"/>
      <selection pane="bottomRight" activeCell="S23" sqref="S23"/>
    </sheetView>
  </sheetViews>
  <sheetFormatPr defaultColWidth="0" defaultRowHeight="0" customHeight="1" zeroHeight="1" x14ac:dyDescent="0.2"/>
  <cols>
    <col min="1" max="1" width="7.5703125" style="32" bestFit="1" customWidth="1"/>
    <col min="2" max="2" width="11.5703125" style="32" customWidth="1"/>
    <col min="3" max="3" width="6.7109375" style="40" customWidth="1"/>
    <col min="4" max="4" width="11.5703125" style="32" customWidth="1"/>
    <col min="5" max="5" width="6" style="32" customWidth="1"/>
    <col min="6" max="6" width="11.5703125" style="32" customWidth="1"/>
    <col min="7" max="7" width="6" style="32" customWidth="1"/>
    <col min="8" max="8" width="11.5703125" style="32" customWidth="1"/>
    <col min="9" max="9" width="6" style="32" customWidth="1"/>
    <col min="10" max="10" width="11.5703125" style="32" customWidth="1"/>
    <col min="11" max="11" width="6" style="32" customWidth="1"/>
    <col min="12" max="12" width="11.5703125" style="32" customWidth="1"/>
    <col min="13" max="13" width="6" style="32" customWidth="1"/>
    <col min="14" max="14" width="11.5703125" style="32" customWidth="1"/>
    <col min="15" max="15" width="6" style="32" customWidth="1"/>
    <col min="16" max="16" width="11.5703125" style="32" customWidth="1"/>
    <col min="17" max="17" width="6" style="32" customWidth="1"/>
    <col min="18" max="18" width="11.5703125" style="32" customWidth="1"/>
    <col min="19" max="19" width="6" style="40" customWidth="1"/>
    <col min="20" max="20" width="1.85546875" style="32" customWidth="1"/>
    <col min="21" max="26" width="0" style="32" hidden="1" customWidth="1"/>
    <col min="27" max="16384" width="9.140625" style="32" hidden="1"/>
  </cols>
  <sheetData>
    <row r="1" spans="1:19" ht="12.75" x14ac:dyDescent="0.2">
      <c r="B1" s="50" t="s">
        <v>10</v>
      </c>
      <c r="C1" s="41"/>
      <c r="R1" s="34"/>
      <c r="S1" s="32"/>
    </row>
    <row r="2" spans="1:19" ht="12.75" x14ac:dyDescent="0.2">
      <c r="B2" s="3" t="s">
        <v>79</v>
      </c>
      <c r="C2" s="41"/>
      <c r="R2" s="34"/>
      <c r="S2" s="32"/>
    </row>
    <row r="3" spans="1:19" ht="12.75" x14ac:dyDescent="0.2">
      <c r="B3" s="47"/>
      <c r="C3" s="41"/>
      <c r="R3" s="34"/>
      <c r="S3" s="32"/>
    </row>
    <row r="4" spans="1:19" s="51" customFormat="1" ht="25.5" x14ac:dyDescent="0.2">
      <c r="A4" s="4"/>
      <c r="B4" s="5" t="s">
        <v>12</v>
      </c>
      <c r="C4" s="6"/>
      <c r="D4" s="5" t="s">
        <v>13</v>
      </c>
      <c r="E4" s="6"/>
      <c r="F4" s="5" t="s">
        <v>14</v>
      </c>
      <c r="G4" s="6"/>
      <c r="H4" s="5" t="s">
        <v>15</v>
      </c>
      <c r="I4" s="6"/>
      <c r="J4" s="5" t="s">
        <v>16</v>
      </c>
      <c r="K4" s="6"/>
      <c r="L4" s="5" t="s">
        <v>17</v>
      </c>
      <c r="M4" s="6"/>
      <c r="N4" s="5" t="s">
        <v>18</v>
      </c>
      <c r="O4" s="6"/>
      <c r="P4" s="7" t="s">
        <v>19</v>
      </c>
      <c r="Q4" s="6"/>
      <c r="R4" s="5" t="s">
        <v>20</v>
      </c>
      <c r="S4" s="8"/>
    </row>
    <row r="5" spans="1:19" s="52" customFormat="1" ht="12.75" x14ac:dyDescent="0.2">
      <c r="A5" s="9"/>
      <c r="B5" s="10" t="s">
        <v>21</v>
      </c>
      <c r="C5" s="11" t="s">
        <v>22</v>
      </c>
      <c r="D5" s="10" t="s">
        <v>21</v>
      </c>
      <c r="E5" s="11" t="s">
        <v>22</v>
      </c>
      <c r="F5" s="10" t="s">
        <v>21</v>
      </c>
      <c r="G5" s="11" t="s">
        <v>22</v>
      </c>
      <c r="H5" s="10" t="s">
        <v>21</v>
      </c>
      <c r="I5" s="11" t="s">
        <v>22</v>
      </c>
      <c r="J5" s="10" t="s">
        <v>21</v>
      </c>
      <c r="K5" s="11" t="s">
        <v>22</v>
      </c>
      <c r="L5" s="10" t="s">
        <v>21</v>
      </c>
      <c r="M5" s="11" t="s">
        <v>22</v>
      </c>
      <c r="N5" s="10" t="s">
        <v>21</v>
      </c>
      <c r="O5" s="11" t="s">
        <v>22</v>
      </c>
      <c r="P5" s="10" t="s">
        <v>21</v>
      </c>
      <c r="Q5" s="11" t="s">
        <v>22</v>
      </c>
      <c r="R5" s="10" t="s">
        <v>21</v>
      </c>
      <c r="S5" s="12" t="s">
        <v>22</v>
      </c>
    </row>
    <row r="6" spans="1:19" ht="12.75" x14ac:dyDescent="0.2">
      <c r="A6" s="32" t="s">
        <v>23</v>
      </c>
      <c r="B6" s="81">
        <f>VLOOKUP(A6,'Total taxation revenue'!$A$6:$P$32,2)</f>
        <v>8598.2000000000007</v>
      </c>
      <c r="C6" s="41"/>
      <c r="D6" s="81">
        <f t="shared" ref="D6:D18" ca="1" si="0">VLOOKUP($A6,INDIRECT("'"&amp;D$4&amp;"'!"&amp;"$A$06:$E$31"),2,0)</f>
        <v>2386.3000000000002</v>
      </c>
      <c r="E6" s="41"/>
      <c r="F6" s="81">
        <f t="shared" ref="F6:F25" ca="1" si="1">VLOOKUP($A6,INDIRECT("'"&amp;F$4&amp;"'!"&amp;"$A$06:$E$31"),2,0)</f>
        <v>1152.9000000000001</v>
      </c>
      <c r="G6" s="41"/>
      <c r="H6" s="81">
        <f t="shared" ref="H6:H25" ca="1" si="2">VLOOKUP($A6,INDIRECT("'"&amp;H$4&amp;"'!"&amp;"$A$06:$E$31"),2,0)</f>
        <v>1194.3</v>
      </c>
      <c r="I6" s="41"/>
      <c r="J6" s="81">
        <f t="shared" ref="J6:J8" ca="1" si="3">VLOOKUP($A6,INDIRECT("'"&amp;J$4&amp;"'!"&amp;"$A$06:$E$31"),2,0)</f>
        <v>331.4</v>
      </c>
      <c r="K6" s="41"/>
      <c r="L6" s="81">
        <f t="shared" ref="L6:L11" ca="1" si="4">VLOOKUP($A6,INDIRECT("'"&amp;L$4&amp;"'!"&amp;"$A$06:$E$31"),2,0)</f>
        <v>764</v>
      </c>
      <c r="M6" s="41"/>
      <c r="N6" s="81">
        <f t="shared" ref="N6:N10" ca="1" si="5">VLOOKUP($A6,INDIRECT("'"&amp;N$4&amp;"'!"&amp;"$A$06:$E$31"),2,0)</f>
        <v>436.9</v>
      </c>
      <c r="O6" s="41"/>
      <c r="P6" s="81">
        <f t="shared" ref="P6:P11" ca="1" si="6">VLOOKUP($A6,INDIRECT("'"&amp;P$4&amp;"'!"&amp;"$A$06:$E$32"),2,0)</f>
        <v>0</v>
      </c>
      <c r="Q6" s="41"/>
      <c r="R6" s="81">
        <f t="shared" ref="R6:R25" ca="1" si="7">VLOOKUP($A6,INDIRECT("'"&amp;R$4&amp;"'!"&amp;"$A$06:$E$32"),2,0)</f>
        <v>2332.4</v>
      </c>
      <c r="S6" s="41"/>
    </row>
    <row r="7" spans="1:19" ht="12.75" x14ac:dyDescent="0.2">
      <c r="A7" s="32" t="s">
        <v>24</v>
      </c>
      <c r="B7" s="81">
        <f>VLOOKUP(A7,'Total taxation revenue'!$A$6:$P$32,2)</f>
        <v>8573.2999999999993</v>
      </c>
      <c r="C7" s="37">
        <f>VLOOKUP(A7,'Total taxation revenue'!$A$6:$Q$31,3)</f>
        <v>-0.289595496731887</v>
      </c>
      <c r="D7" s="81">
        <f t="shared" ca="1" si="0"/>
        <v>2345.5</v>
      </c>
      <c r="E7" s="54">
        <f t="shared" ref="E7:E18" ca="1" si="8">VLOOKUP($A7,INDIRECT("'"&amp;D$4&amp;"'!"&amp;"$A$06:$E$32"),3,0)</f>
        <v>-1.7097598793110791</v>
      </c>
      <c r="F7" s="81">
        <f t="shared" ca="1" si="1"/>
        <v>981</v>
      </c>
      <c r="G7" s="54">
        <f t="shared" ref="G7:G25" ca="1" si="9">VLOOKUP($A7,INDIRECT("'"&amp;F$4&amp;"'!"&amp;"$A$06:$E$32"),3,0)</f>
        <v>-14.910226385636227</v>
      </c>
      <c r="H7" s="81">
        <f t="shared" ca="1" si="2"/>
        <v>1324.8</v>
      </c>
      <c r="I7" s="54">
        <f t="shared" ref="I7:I25" ca="1" si="10">VLOOKUP($A7,INDIRECT("'"&amp;H$4&amp;"'!"&amp;"$A$06:$E$32"),3,0)</f>
        <v>10.926902788244153</v>
      </c>
      <c r="J7" s="81">
        <f t="shared" ca="1" si="3"/>
        <v>514.70000000000005</v>
      </c>
      <c r="K7" s="54">
        <f t="shared" ref="K7:K25" ca="1" si="11">VLOOKUP($A7,INDIRECT("'"&amp;J$4&amp;"'!"&amp;"$A$06:$E$32"),3,0)</f>
        <v>55.310802655401361</v>
      </c>
      <c r="L7" s="81">
        <f t="shared" ca="1" si="4"/>
        <v>851</v>
      </c>
      <c r="M7" s="54">
        <f t="shared" ref="M7:M25" ca="1" si="12">VLOOKUP($A7,INDIRECT("'"&amp;L$4&amp;"'!"&amp;"$A$06:$E$32"),3,0)</f>
        <v>11.387434554973819</v>
      </c>
      <c r="N7" s="81">
        <f t="shared" ca="1" si="5"/>
        <v>324.5</v>
      </c>
      <c r="O7" s="54">
        <f t="shared" ref="O7:O25" ca="1" si="13">VLOOKUP($A7,INDIRECT("'"&amp;N$4&amp;"'!"&amp;"$A$06:$E$32"),3,0)</f>
        <v>-25.726710917830165</v>
      </c>
      <c r="P7" s="81">
        <f t="shared" ca="1" si="6"/>
        <v>0</v>
      </c>
      <c r="Q7" s="41"/>
      <c r="R7" s="81">
        <f t="shared" ca="1" si="7"/>
        <v>2231.8000000000002</v>
      </c>
      <c r="S7" s="54">
        <f t="shared" ref="S7:S25" ca="1" si="14">VLOOKUP($A7,INDIRECT("'"&amp;R$4&amp;"'!"&amp;"$A$06:$E$32"),3,0)</f>
        <v>-4.3131538329617474</v>
      </c>
    </row>
    <row r="8" spans="1:19" ht="12.75" x14ac:dyDescent="0.2">
      <c r="A8" s="32" t="s">
        <v>25</v>
      </c>
      <c r="B8" s="81">
        <f>VLOOKUP(A8,'Total taxation revenue'!$A$6:$P$32,2)</f>
        <v>9099.6</v>
      </c>
      <c r="C8" s="37">
        <f>VLOOKUP(A8,'Total taxation revenue'!$A$6:$Q$31,3)</f>
        <v>6.1388263562455636</v>
      </c>
      <c r="D8" s="81">
        <f t="shared" ca="1" si="0"/>
        <v>2131.9</v>
      </c>
      <c r="E8" s="54">
        <f t="shared" ca="1" si="8"/>
        <v>-9.106800255808988</v>
      </c>
      <c r="F8" s="81">
        <f t="shared" ca="1" si="1"/>
        <v>1006.2</v>
      </c>
      <c r="G8" s="54">
        <f t="shared" ca="1" si="9"/>
        <v>2.5688073394495525</v>
      </c>
      <c r="H8" s="81">
        <f t="shared" ca="1" si="2"/>
        <v>1407.9</v>
      </c>
      <c r="I8" s="54">
        <f t="shared" ca="1" si="10"/>
        <v>6.2726449275362528</v>
      </c>
      <c r="J8" s="81">
        <f t="shared" ca="1" si="3"/>
        <v>531.70000000000005</v>
      </c>
      <c r="K8" s="54">
        <f t="shared" ca="1" si="11"/>
        <v>3.3028948902273259</v>
      </c>
      <c r="L8" s="81">
        <f t="shared" ca="1" si="4"/>
        <v>895</v>
      </c>
      <c r="M8" s="54">
        <f t="shared" ca="1" si="12"/>
        <v>5.1703877790834296</v>
      </c>
      <c r="N8" s="81">
        <f t="shared" ca="1" si="5"/>
        <v>348.5</v>
      </c>
      <c r="O8" s="54">
        <f t="shared" ca="1" si="13"/>
        <v>7.3959938366717992</v>
      </c>
      <c r="P8" s="81">
        <f t="shared" ca="1" si="6"/>
        <v>0</v>
      </c>
      <c r="Q8" s="41"/>
      <c r="R8" s="81">
        <f t="shared" ca="1" si="7"/>
        <v>2778.4</v>
      </c>
      <c r="S8" s="54">
        <f t="shared" ca="1" si="14"/>
        <v>24.491441885473609</v>
      </c>
    </row>
    <row r="9" spans="1:19" ht="12.75" x14ac:dyDescent="0.2">
      <c r="A9" s="32" t="s">
        <v>26</v>
      </c>
      <c r="B9" s="81">
        <f>VLOOKUP(A9,'Total taxation revenue'!$A$6:$P$32,2)</f>
        <v>9707.6</v>
      </c>
      <c r="C9" s="37">
        <f>VLOOKUP(A9,'Total taxation revenue'!$A$6:$Q$31,3)</f>
        <v>6.6816123785660819</v>
      </c>
      <c r="D9" s="81">
        <f t="shared" ca="1" si="0"/>
        <v>2325.8000000000002</v>
      </c>
      <c r="E9" s="54">
        <f t="shared" ca="1" si="8"/>
        <v>9.0951733195741014</v>
      </c>
      <c r="F9" s="81">
        <f t="shared" ca="1" si="1"/>
        <v>1293.7</v>
      </c>
      <c r="G9" s="54">
        <f t="shared" ca="1" si="9"/>
        <v>28.572848340290193</v>
      </c>
      <c r="H9" s="81">
        <f t="shared" ca="1" si="2"/>
        <v>1520.2</v>
      </c>
      <c r="I9" s="54">
        <f t="shared" ca="1" si="10"/>
        <v>7.9764187797428665</v>
      </c>
      <c r="J9" s="81">
        <f t="shared" ref="J9:J25" ca="1" si="15">VLOOKUP($A9,INDIRECT("'"&amp;J$4&amp;"'!"&amp;"$A$06:$E$31"),2,0)</f>
        <v>578.70000000000005</v>
      </c>
      <c r="K9" s="54">
        <f t="shared" ca="1" si="11"/>
        <v>8.8395711867594429</v>
      </c>
      <c r="L9" s="81">
        <f t="shared" ca="1" si="4"/>
        <v>916.1</v>
      </c>
      <c r="M9" s="54">
        <f t="shared" ca="1" si="12"/>
        <v>2.3575418994413511</v>
      </c>
      <c r="N9" s="81">
        <f t="shared" ca="1" si="5"/>
        <v>381.1</v>
      </c>
      <c r="O9" s="54">
        <f t="shared" ca="1" si="13"/>
        <v>9.3543758967001409</v>
      </c>
      <c r="P9" s="81">
        <f t="shared" ca="1" si="6"/>
        <v>0</v>
      </c>
      <c r="Q9" s="54"/>
      <c r="R9" s="81">
        <f t="shared" ca="1" si="7"/>
        <v>2692.1</v>
      </c>
      <c r="S9" s="54">
        <f t="shared" ca="1" si="14"/>
        <v>-3.1061042326518962</v>
      </c>
    </row>
    <row r="10" spans="1:19" ht="12.75" x14ac:dyDescent="0.2">
      <c r="A10" s="32" t="s">
        <v>27</v>
      </c>
      <c r="B10" s="81">
        <f>VLOOKUP(A10,'Total taxation revenue'!$A$6:$P$32,2)</f>
        <v>8515.9</v>
      </c>
      <c r="C10" s="37">
        <f>VLOOKUP(A10,'Total taxation revenue'!$A$6:$Q$31,3)</f>
        <v>-12.275948741192478</v>
      </c>
      <c r="D10" s="81">
        <f t="shared" ca="1" si="0"/>
        <v>2512.8000000000002</v>
      </c>
      <c r="E10" s="54">
        <f t="shared" ca="1" si="8"/>
        <v>8.0402442170435897</v>
      </c>
      <c r="F10" s="81">
        <f t="shared" ca="1" si="1"/>
        <v>1284</v>
      </c>
      <c r="G10" s="54">
        <f t="shared" ca="1" si="9"/>
        <v>-0.74978743139831883</v>
      </c>
      <c r="H10" s="81">
        <f t="shared" ca="1" si="2"/>
        <v>1276.4000000000001</v>
      </c>
      <c r="I10" s="54">
        <f t="shared" ca="1" si="10"/>
        <v>-16.037363504801995</v>
      </c>
      <c r="J10" s="81">
        <f t="shared" ca="1" si="15"/>
        <v>641.79999999999995</v>
      </c>
      <c r="K10" s="54">
        <f t="shared" ca="1" si="11"/>
        <v>10.903749783998595</v>
      </c>
      <c r="L10" s="81">
        <f t="shared" ca="1" si="4"/>
        <v>967</v>
      </c>
      <c r="M10" s="54">
        <f t="shared" ca="1" si="12"/>
        <v>5.5561619910490023</v>
      </c>
      <c r="N10" s="81">
        <f t="shared" ca="1" si="5"/>
        <v>497.6</v>
      </c>
      <c r="O10" s="54">
        <f t="shared" ca="1" si="13"/>
        <v>30.569404355812125</v>
      </c>
      <c r="P10" s="81">
        <f t="shared" ca="1" si="6"/>
        <v>0</v>
      </c>
      <c r="Q10" s="54"/>
      <c r="R10" s="81">
        <f t="shared" ca="1" si="7"/>
        <v>1336.3</v>
      </c>
      <c r="S10" s="54">
        <f t="shared" ca="1" si="14"/>
        <v>-50.362170796032835</v>
      </c>
    </row>
    <row r="11" spans="1:19" ht="12.75" x14ac:dyDescent="0.2">
      <c r="A11" s="32" t="s">
        <v>28</v>
      </c>
      <c r="B11" s="81">
        <f>VLOOKUP(A11,'Total taxation revenue'!$A$6:$P$32,2)</f>
        <v>8757.7999999999993</v>
      </c>
      <c r="C11" s="37">
        <f>VLOOKUP(A11,'Total taxation revenue'!$A$6:$Q$31,3)</f>
        <v>2.8405688183280597</v>
      </c>
      <c r="D11" s="81">
        <f t="shared" ca="1" si="0"/>
        <v>2558.6</v>
      </c>
      <c r="E11" s="54">
        <f t="shared" ca="1" si="8"/>
        <v>1.8226679401464496</v>
      </c>
      <c r="F11" s="81">
        <f t="shared" ca="1" si="1"/>
        <v>1885.2</v>
      </c>
      <c r="G11" s="54">
        <f t="shared" ca="1" si="9"/>
        <v>46.822429906542062</v>
      </c>
      <c r="H11" s="81">
        <f t="shared" ca="1" si="2"/>
        <v>1370</v>
      </c>
      <c r="I11" s="54">
        <f t="shared" ca="1" si="10"/>
        <v>7.3331244124098971</v>
      </c>
      <c r="J11" s="81">
        <f t="shared" ca="1" si="15"/>
        <v>738.4</v>
      </c>
      <c r="K11" s="54">
        <f t="shared" ca="1" si="11"/>
        <v>15.051417887192287</v>
      </c>
      <c r="L11" s="81">
        <f t="shared" ca="1" si="4"/>
        <v>1040</v>
      </c>
      <c r="M11" s="54">
        <f t="shared" ca="1" si="12"/>
        <v>7.5491209927611269</v>
      </c>
      <c r="N11" s="81">
        <f t="shared" ref="N11:N25" ca="1" si="16">VLOOKUP($A11,INDIRECT("'"&amp;N$4&amp;"'!"&amp;"$A$06:$E$31"),2,0)</f>
        <v>514.5</v>
      </c>
      <c r="O11" s="54">
        <f t="shared" ca="1" si="13"/>
        <v>3.396302250803851</v>
      </c>
      <c r="P11" s="81">
        <f t="shared" ca="1" si="6"/>
        <v>0</v>
      </c>
      <c r="Q11" s="54"/>
      <c r="R11" s="81">
        <f t="shared" ca="1" si="7"/>
        <v>651.1</v>
      </c>
      <c r="S11" s="54">
        <f t="shared" ca="1" si="14"/>
        <v>-51.275911097807381</v>
      </c>
    </row>
    <row r="12" spans="1:19" ht="12.75" x14ac:dyDescent="0.2">
      <c r="A12" s="32" t="s">
        <v>29</v>
      </c>
      <c r="B12" s="81">
        <f>VLOOKUP(A12,'Total taxation revenue'!$A$6:$P$32,2)</f>
        <v>9250.5</v>
      </c>
      <c r="C12" s="37">
        <f>VLOOKUP(A12,'Total taxation revenue'!$A$6:$Q$31,3)</f>
        <v>5.6258421064651065</v>
      </c>
      <c r="D12" s="81">
        <f t="shared" ca="1" si="0"/>
        <v>2619.6999999999998</v>
      </c>
      <c r="E12" s="54">
        <f t="shared" ca="1" si="8"/>
        <v>2.3880247010083622</v>
      </c>
      <c r="F12" s="81">
        <f t="shared" ca="1" si="1"/>
        <v>2115.6999999999998</v>
      </c>
      <c r="G12" s="54">
        <f t="shared" ca="1" si="9"/>
        <v>12.226819435603641</v>
      </c>
      <c r="H12" s="81">
        <f t="shared" ca="1" si="2"/>
        <v>1325.7</v>
      </c>
      <c r="I12" s="54">
        <f t="shared" ca="1" si="10"/>
        <v>-3.233576642335767</v>
      </c>
      <c r="J12" s="81">
        <f t="shared" ca="1" si="15"/>
        <v>841.5</v>
      </c>
      <c r="K12" s="54">
        <f t="shared" ca="1" si="11"/>
        <v>13.962621885157089</v>
      </c>
      <c r="L12" s="81">
        <f t="shared" ref="L12:L25" ca="1" si="17">VLOOKUP($A12,INDIRECT("'"&amp;L$4&amp;"'!"&amp;"$A$06:$E$31"),2,0)</f>
        <v>1010.6</v>
      </c>
      <c r="M12" s="54">
        <f t="shared" ca="1" si="12"/>
        <v>-2.8269230769230713</v>
      </c>
      <c r="N12" s="81">
        <f t="shared" ca="1" si="16"/>
        <v>655.5</v>
      </c>
      <c r="O12" s="54">
        <f t="shared" ca="1" si="13"/>
        <v>27.405247813411073</v>
      </c>
      <c r="P12" s="81">
        <f t="shared" ref="P12:P25" ca="1" si="18">VLOOKUP($A12,INDIRECT("'"&amp;P$4&amp;"'!"&amp;"$A$06:$E$32"),2,0)</f>
        <v>0</v>
      </c>
      <c r="Q12" s="54"/>
      <c r="R12" s="81">
        <f t="shared" ca="1" si="7"/>
        <v>681.8</v>
      </c>
      <c r="S12" s="54">
        <f t="shared" ca="1" si="14"/>
        <v>4.7150975272615359</v>
      </c>
    </row>
    <row r="13" spans="1:19" ht="12.75" x14ac:dyDescent="0.2">
      <c r="A13" s="32" t="s">
        <v>30</v>
      </c>
      <c r="B13" s="81">
        <f>VLOOKUP(A13,'Total taxation revenue'!$A$6:$P$32,2)</f>
        <v>10043.4</v>
      </c>
      <c r="C13" s="37">
        <f>VLOOKUP(A13,'Total taxation revenue'!$A$6:$Q$31,3)</f>
        <v>8.5714285714285623</v>
      </c>
      <c r="D13" s="81">
        <f t="shared" ca="1" si="0"/>
        <v>2714.3</v>
      </c>
      <c r="E13" s="54">
        <f t="shared" ca="1" si="8"/>
        <v>3.6111005076917335</v>
      </c>
      <c r="F13" s="81">
        <f t="shared" ca="1" si="1"/>
        <v>2445.6</v>
      </c>
      <c r="G13" s="54">
        <f t="shared" ca="1" si="9"/>
        <v>15.592947960485892</v>
      </c>
      <c r="H13" s="81">
        <f t="shared" ca="1" si="2"/>
        <v>1323.9</v>
      </c>
      <c r="I13" s="54">
        <f t="shared" ca="1" si="10"/>
        <v>-0.13577732518669228</v>
      </c>
      <c r="J13" s="81">
        <f t="shared" ca="1" si="15"/>
        <v>953.6</v>
      </c>
      <c r="K13" s="54">
        <f t="shared" ca="1" si="11"/>
        <v>13.32144979203802</v>
      </c>
      <c r="L13" s="81">
        <f t="shared" ca="1" si="17"/>
        <v>1120.3</v>
      </c>
      <c r="M13" s="54">
        <f t="shared" ca="1" si="12"/>
        <v>10.854937660795549</v>
      </c>
      <c r="N13" s="81">
        <f t="shared" ca="1" si="16"/>
        <v>748.5</v>
      </c>
      <c r="O13" s="54">
        <f t="shared" ca="1" si="13"/>
        <v>14.187643020594965</v>
      </c>
      <c r="P13" s="81">
        <f t="shared" ca="1" si="18"/>
        <v>0</v>
      </c>
      <c r="Q13" s="54"/>
      <c r="R13" s="81">
        <f t="shared" ca="1" si="7"/>
        <v>737.2</v>
      </c>
      <c r="S13" s="54">
        <f t="shared" ca="1" si="14"/>
        <v>8.1255500146670823</v>
      </c>
    </row>
    <row r="14" spans="1:19" ht="12.75" x14ac:dyDescent="0.2">
      <c r="A14" s="32" t="s">
        <v>31</v>
      </c>
      <c r="B14" s="81">
        <f>VLOOKUP(A14,'Total taxation revenue'!$A$6:$P$32,2)</f>
        <v>10414.9</v>
      </c>
      <c r="C14" s="37">
        <f>VLOOKUP(A14,'Total taxation revenue'!$A$6:$Q$31,3)</f>
        <v>3.698946571878059</v>
      </c>
      <c r="D14" s="81">
        <f t="shared" ca="1" si="0"/>
        <v>3045</v>
      </c>
      <c r="E14" s="54">
        <f t="shared" ca="1" si="8"/>
        <v>12.183620086210055</v>
      </c>
      <c r="F14" s="81">
        <f t="shared" ca="1" si="1"/>
        <v>2337.1999999999998</v>
      </c>
      <c r="G14" s="54">
        <f t="shared" ca="1" si="9"/>
        <v>-4.4324501144913375</v>
      </c>
      <c r="H14" s="81">
        <f t="shared" ca="1" si="2"/>
        <v>1369</v>
      </c>
      <c r="I14" s="54">
        <f t="shared" ca="1" si="10"/>
        <v>3.4066017070775612</v>
      </c>
      <c r="J14" s="81">
        <f t="shared" ca="1" si="15"/>
        <v>996.7</v>
      </c>
      <c r="K14" s="54">
        <f t="shared" ca="1" si="11"/>
        <v>4.5197147651006686</v>
      </c>
      <c r="L14" s="81">
        <f t="shared" ca="1" si="17"/>
        <v>1221.5999999999999</v>
      </c>
      <c r="M14" s="54">
        <f t="shared" ca="1" si="12"/>
        <v>9.042220833705251</v>
      </c>
      <c r="N14" s="81">
        <f t="shared" ca="1" si="16"/>
        <v>847.8</v>
      </c>
      <c r="O14" s="54">
        <f t="shared" ca="1" si="13"/>
        <v>13.266533066132258</v>
      </c>
      <c r="P14" s="81">
        <f t="shared" ca="1" si="18"/>
        <v>0</v>
      </c>
      <c r="Q14" s="54"/>
      <c r="R14" s="81">
        <f t="shared" ca="1" si="7"/>
        <v>597.70000000000005</v>
      </c>
      <c r="S14" s="54">
        <f t="shared" ca="1" si="14"/>
        <v>-18.922951709169833</v>
      </c>
    </row>
    <row r="15" spans="1:19" ht="12.75" x14ac:dyDescent="0.2">
      <c r="A15" s="32" t="s">
        <v>32</v>
      </c>
      <c r="B15" s="81">
        <f>VLOOKUP(A15,'Total taxation revenue'!$A$6:$P$32,2)</f>
        <v>10885.4</v>
      </c>
      <c r="C15" s="37">
        <f>VLOOKUP(A15,'Total taxation revenue'!$A$6:$Q$31,3)</f>
        <v>4.5175661792239863</v>
      </c>
      <c r="D15" s="81">
        <f t="shared" ca="1" si="0"/>
        <v>3301.5</v>
      </c>
      <c r="E15" s="54">
        <f t="shared" ca="1" si="8"/>
        <v>8.4236453201970374</v>
      </c>
      <c r="F15" s="81">
        <f t="shared" ca="1" si="1"/>
        <v>2671.2</v>
      </c>
      <c r="G15" s="54">
        <f t="shared" ca="1" si="9"/>
        <v>14.29060414170802</v>
      </c>
      <c r="H15" s="81">
        <f t="shared" ca="1" si="2"/>
        <v>1459.9</v>
      </c>
      <c r="I15" s="54">
        <f t="shared" ca="1" si="10"/>
        <v>6.6398831263696279</v>
      </c>
      <c r="J15" s="81">
        <f t="shared" ca="1" si="15"/>
        <v>1048.3</v>
      </c>
      <c r="K15" s="54">
        <f t="shared" ca="1" si="11"/>
        <v>5.1770843784488818</v>
      </c>
      <c r="L15" s="81">
        <f t="shared" ca="1" si="17"/>
        <v>1241.8</v>
      </c>
      <c r="M15" s="54">
        <f t="shared" ca="1" si="12"/>
        <v>1.6535690897184097</v>
      </c>
      <c r="N15" s="81">
        <f t="shared" ca="1" si="16"/>
        <v>780.1</v>
      </c>
      <c r="O15" s="54">
        <f t="shared" ca="1" si="13"/>
        <v>-7.9853739089407849</v>
      </c>
      <c r="P15" s="81">
        <f t="shared" ca="1" si="18"/>
        <v>0</v>
      </c>
      <c r="Q15" s="54"/>
      <c r="R15" s="81">
        <f t="shared" ca="1" si="7"/>
        <v>382.6</v>
      </c>
      <c r="S15" s="54">
        <f t="shared" ca="1" si="14"/>
        <v>-35.987953822988118</v>
      </c>
    </row>
    <row r="16" spans="1:19" ht="12.75" x14ac:dyDescent="0.2">
      <c r="A16" s="32" t="s">
        <v>33</v>
      </c>
      <c r="B16" s="81">
        <f>VLOOKUP(A16,'Total taxation revenue'!$A$6:$P$32,2)</f>
        <v>11701.8</v>
      </c>
      <c r="C16" s="37">
        <f>VLOOKUP(A16,'Total taxation revenue'!$A$6:$Q$31,3)</f>
        <v>7.4999540669153042</v>
      </c>
      <c r="D16" s="81">
        <f t="shared" ca="1" si="0"/>
        <v>3478.7</v>
      </c>
      <c r="E16" s="54">
        <f t="shared" ca="1" si="8"/>
        <v>5.3672573072845564</v>
      </c>
      <c r="F16" s="81">
        <f t="shared" ca="1" si="1"/>
        <v>2961.4</v>
      </c>
      <c r="G16" s="54">
        <f t="shared" ca="1" si="9"/>
        <v>10.864031147050035</v>
      </c>
      <c r="H16" s="81">
        <f t="shared" ca="1" si="2"/>
        <v>1508.4</v>
      </c>
      <c r="I16" s="54">
        <f t="shared" ca="1" si="10"/>
        <v>3.3221453524213906</v>
      </c>
      <c r="J16" s="81">
        <f t="shared" ca="1" si="15"/>
        <v>1094.9000000000001</v>
      </c>
      <c r="K16" s="54">
        <f t="shared" ca="1" si="11"/>
        <v>4.4452923781360454</v>
      </c>
      <c r="L16" s="81">
        <f t="shared" ca="1" si="17"/>
        <v>1279.8</v>
      </c>
      <c r="M16" s="54">
        <f t="shared" ca="1" si="12"/>
        <v>3.0600740860041942</v>
      </c>
      <c r="N16" s="81">
        <f t="shared" ca="1" si="16"/>
        <v>989.1</v>
      </c>
      <c r="O16" s="54">
        <f t="shared" ca="1" si="13"/>
        <v>26.791436995257012</v>
      </c>
      <c r="P16" s="81">
        <f t="shared" ca="1" si="18"/>
        <v>0</v>
      </c>
      <c r="Q16" s="54"/>
      <c r="R16" s="81">
        <f t="shared" ca="1" si="7"/>
        <v>389.5</v>
      </c>
      <c r="S16" s="54">
        <f t="shared" ca="1" si="14"/>
        <v>1.8034500784108731</v>
      </c>
    </row>
    <row r="17" spans="1:20" ht="12.75" x14ac:dyDescent="0.2">
      <c r="A17" s="32" t="s">
        <v>34</v>
      </c>
      <c r="B17" s="81">
        <f>VLOOKUP(A17,'Total taxation revenue'!$A$6:$P$32,2)</f>
        <v>12862.9</v>
      </c>
      <c r="C17" s="37">
        <f>VLOOKUP(A17,'Total taxation revenue'!$A$6:$Q$31,3)</f>
        <v>9.9224051000700761</v>
      </c>
      <c r="D17" s="81">
        <f t="shared" ca="1" si="0"/>
        <v>3844.8</v>
      </c>
      <c r="E17" s="54">
        <f t="shared" ca="1" si="8"/>
        <v>10.524046339149695</v>
      </c>
      <c r="F17" s="81">
        <f t="shared" ca="1" si="1"/>
        <v>3705.6</v>
      </c>
      <c r="G17" s="54">
        <f t="shared" ca="1" si="9"/>
        <v>25.130006078206257</v>
      </c>
      <c r="H17" s="81">
        <f t="shared" ca="1" si="2"/>
        <v>1594.6</v>
      </c>
      <c r="I17" s="54">
        <f t="shared" ca="1" si="10"/>
        <v>5.7146645452134548</v>
      </c>
      <c r="J17" s="81">
        <f t="shared" ca="1" si="15"/>
        <v>1155.7</v>
      </c>
      <c r="K17" s="54">
        <f t="shared" ca="1" si="11"/>
        <v>5.5530185405059829</v>
      </c>
      <c r="L17" s="81">
        <f t="shared" ca="1" si="17"/>
        <v>1343</v>
      </c>
      <c r="M17" s="54">
        <f t="shared" ca="1" si="12"/>
        <v>4.9382716049382713</v>
      </c>
      <c r="N17" s="81">
        <f t="shared" ca="1" si="16"/>
        <v>865.4</v>
      </c>
      <c r="O17" s="54">
        <f t="shared" ca="1" si="13"/>
        <v>-12.506318875745636</v>
      </c>
      <c r="P17" s="81">
        <f t="shared" ca="1" si="18"/>
        <v>0</v>
      </c>
      <c r="Q17" s="54"/>
      <c r="R17" s="81">
        <f t="shared" ca="1" si="7"/>
        <v>353.8</v>
      </c>
      <c r="S17" s="54">
        <f t="shared" ca="1" si="14"/>
        <v>-9.1655969191270827</v>
      </c>
    </row>
    <row r="18" spans="1:20" ht="12.75" x14ac:dyDescent="0.2">
      <c r="A18" s="32" t="s">
        <v>35</v>
      </c>
      <c r="B18" s="81">
        <f>VLOOKUP(A18,'Total taxation revenue'!$A$6:$P$32,2)</f>
        <v>12626.9</v>
      </c>
      <c r="C18" s="37">
        <f>VLOOKUP(A18,'Total taxation revenue'!$A$6:$Q$31,3)</f>
        <v>-1.8347340024411296</v>
      </c>
      <c r="D18" s="81">
        <f t="shared" ca="1" si="0"/>
        <v>3979.7</v>
      </c>
      <c r="E18" s="54">
        <f t="shared" ca="1" si="8"/>
        <v>3.5086350395339139</v>
      </c>
      <c r="F18" s="81">
        <f t="shared" ca="1" si="1"/>
        <v>2801</v>
      </c>
      <c r="G18" s="54">
        <f t="shared" ca="1" si="9"/>
        <v>-24.411701208980997</v>
      </c>
      <c r="H18" s="81">
        <f t="shared" ca="1" si="2"/>
        <v>1648.6</v>
      </c>
      <c r="I18" s="54">
        <f t="shared" ca="1" si="10"/>
        <v>3.3864291985450823</v>
      </c>
      <c r="J18" s="81">
        <f t="shared" ca="1" si="15"/>
        <v>1235.4000000000001</v>
      </c>
      <c r="K18" s="54">
        <f t="shared" ca="1" si="11"/>
        <v>6.8962533529462799</v>
      </c>
      <c r="L18" s="81">
        <f t="shared" ca="1" si="17"/>
        <v>1323.8</v>
      </c>
      <c r="M18" s="54">
        <f t="shared" ca="1" si="12"/>
        <v>-1.4296351451973277</v>
      </c>
      <c r="N18" s="81">
        <f t="shared" ca="1" si="16"/>
        <v>1237.5999999999999</v>
      </c>
      <c r="O18" s="54">
        <f t="shared" ca="1" si="13"/>
        <v>43.009013173099135</v>
      </c>
      <c r="P18" s="81">
        <f t="shared" ca="1" si="18"/>
        <v>0</v>
      </c>
      <c r="Q18" s="54"/>
      <c r="R18" s="81">
        <f t="shared" ca="1" si="7"/>
        <v>400.8</v>
      </c>
      <c r="S18" s="54">
        <f t="shared" ca="1" si="14"/>
        <v>13.284341435839453</v>
      </c>
    </row>
    <row r="19" spans="1:20" ht="12.75" x14ac:dyDescent="0.2">
      <c r="A19" s="32" t="s">
        <v>36</v>
      </c>
      <c r="B19" s="81">
        <f>VLOOKUP(A19,'Total taxation revenue'!$A$6:$P$32,2)</f>
        <v>13740.5</v>
      </c>
      <c r="C19" s="37">
        <f>VLOOKUP(A19,'Total taxation revenue'!$A$6:$Q$31,3)</f>
        <v>8.8192668034117627</v>
      </c>
      <c r="D19" s="81">
        <f t="shared" ref="D19:D25" ca="1" si="19">VLOOKUP($A19,INDIRECT("'"&amp;D$4&amp;"'!"&amp;"$A$06:$E$31"),2,0)</f>
        <v>4055.8</v>
      </c>
      <c r="E19" s="54">
        <f t="shared" ref="E19:E25" ca="1" si="20">VLOOKUP($A19,INDIRECT("'"&amp;D$4&amp;"'!"&amp;"$A$06:$E$32"),3,0)</f>
        <v>1.9122044375204261</v>
      </c>
      <c r="F19" s="81">
        <f t="shared" ca="1" si="1"/>
        <v>3603.9</v>
      </c>
      <c r="G19" s="54">
        <f t="shared" ca="1" si="9"/>
        <v>28.664762584791159</v>
      </c>
      <c r="H19" s="81">
        <f t="shared" ca="1" si="2"/>
        <v>1631.6</v>
      </c>
      <c r="I19" s="54">
        <f t="shared" ca="1" si="10"/>
        <v>-1.0311779691859813</v>
      </c>
      <c r="J19" s="81">
        <f t="shared" ca="1" si="15"/>
        <v>1402.8</v>
      </c>
      <c r="K19" s="54">
        <f t="shared" ca="1" si="11"/>
        <v>13.550267119961124</v>
      </c>
      <c r="L19" s="81">
        <f t="shared" ca="1" si="17"/>
        <v>1436.9</v>
      </c>
      <c r="M19" s="54">
        <f t="shared" ca="1" si="12"/>
        <v>8.5435866445082489</v>
      </c>
      <c r="N19" s="81">
        <f t="shared" ca="1" si="16"/>
        <v>1177.7</v>
      </c>
      <c r="O19" s="54">
        <f t="shared" ca="1" si="13"/>
        <v>-4.8400129282482158</v>
      </c>
      <c r="P19" s="81">
        <f t="shared" ca="1" si="18"/>
        <v>0</v>
      </c>
      <c r="Q19" s="54"/>
      <c r="R19" s="81">
        <f t="shared" ca="1" si="7"/>
        <v>432</v>
      </c>
      <c r="S19" s="54">
        <f t="shared" ca="1" si="14"/>
        <v>7.7844311377245567</v>
      </c>
    </row>
    <row r="20" spans="1:20" ht="12.75" x14ac:dyDescent="0.2">
      <c r="A20" s="32" t="s">
        <v>37</v>
      </c>
      <c r="B20" s="81">
        <f>VLOOKUP(A20,'Total taxation revenue'!$A$6:$P$32,2)</f>
        <v>14857.5</v>
      </c>
      <c r="C20" s="37">
        <f>VLOOKUP(A20,'Total taxation revenue'!$A$6:$Q$31,3)</f>
        <v>8.1292529383937939</v>
      </c>
      <c r="D20" s="81">
        <f t="shared" ca="1" si="19"/>
        <v>4354</v>
      </c>
      <c r="E20" s="54">
        <f t="shared" ca="1" si="20"/>
        <v>7.3524335519502992</v>
      </c>
      <c r="F20" s="81">
        <f t="shared" ca="1" si="1"/>
        <v>3909.9</v>
      </c>
      <c r="G20" s="54">
        <f t="shared" ca="1" si="9"/>
        <v>8.4908016315658141</v>
      </c>
      <c r="H20" s="81">
        <f t="shared" ca="1" si="2"/>
        <v>1651.6</v>
      </c>
      <c r="I20" s="54">
        <f t="shared" ca="1" si="10"/>
        <v>1.225790634959556</v>
      </c>
      <c r="J20" s="81">
        <f t="shared" ca="1" si="15"/>
        <v>1456.1</v>
      </c>
      <c r="K20" s="54">
        <f t="shared" ca="1" si="11"/>
        <v>3.7995437696036527</v>
      </c>
      <c r="L20" s="81">
        <f t="shared" ca="1" si="17"/>
        <v>1503.3</v>
      </c>
      <c r="M20" s="54">
        <f t="shared" ca="1" si="12"/>
        <v>4.6210592247198701</v>
      </c>
      <c r="N20" s="81">
        <f t="shared" ca="1" si="16"/>
        <v>1397.7</v>
      </c>
      <c r="O20" s="54">
        <f t="shared" ca="1" si="13"/>
        <v>18.680478899549978</v>
      </c>
      <c r="P20" s="81">
        <f t="shared" ca="1" si="18"/>
        <v>0</v>
      </c>
      <c r="Q20" s="54"/>
      <c r="R20" s="81">
        <f t="shared" ca="1" si="7"/>
        <v>584.9</v>
      </c>
      <c r="S20" s="54">
        <f t="shared" ca="1" si="14"/>
        <v>35.393518518518505</v>
      </c>
    </row>
    <row r="21" spans="1:20" ht="12.75" x14ac:dyDescent="0.2">
      <c r="A21" s="32" t="s">
        <v>38</v>
      </c>
      <c r="B21" s="81">
        <f>VLOOKUP(A21,'Total taxation revenue'!$A$6:$P$32,2)</f>
        <v>15026.9</v>
      </c>
      <c r="C21" s="37">
        <f>VLOOKUP(A21,'Total taxation revenue'!$A$6:$Q$31,3)</f>
        <v>1.1401648998822012</v>
      </c>
      <c r="D21" s="81">
        <f t="shared" ca="1" si="19"/>
        <v>4695.8</v>
      </c>
      <c r="E21" s="54">
        <f t="shared" ca="1" si="20"/>
        <v>7.8502526412494333</v>
      </c>
      <c r="F21" s="81">
        <f t="shared" ca="1" si="1"/>
        <v>3307</v>
      </c>
      <c r="G21" s="54">
        <f t="shared" ca="1" si="9"/>
        <v>-15.419831709250875</v>
      </c>
      <c r="H21" s="81">
        <f t="shared" ca="1" si="2"/>
        <v>1730.6</v>
      </c>
      <c r="I21" s="54">
        <f t="shared" ca="1" si="10"/>
        <v>4.7832404940663542</v>
      </c>
      <c r="J21" s="81">
        <f t="shared" ca="1" si="15"/>
        <v>1652.1</v>
      </c>
      <c r="K21" s="54">
        <f t="shared" ca="1" si="11"/>
        <v>13.460613968820834</v>
      </c>
      <c r="L21" s="81">
        <f t="shared" ca="1" si="17"/>
        <v>1589.6</v>
      </c>
      <c r="M21" s="54">
        <f t="shared" ca="1" si="12"/>
        <v>5.740703785006307</v>
      </c>
      <c r="N21" s="81">
        <f t="shared" ca="1" si="16"/>
        <v>1401.4</v>
      </c>
      <c r="O21" s="54">
        <f t="shared" ca="1" si="13"/>
        <v>0.26472061243472123</v>
      </c>
      <c r="P21" s="81">
        <f t="shared" ca="1" si="18"/>
        <v>0</v>
      </c>
      <c r="Q21" s="54"/>
      <c r="R21" s="81">
        <f t="shared" ca="1" si="7"/>
        <v>650.4</v>
      </c>
      <c r="S21" s="54">
        <f t="shared" ca="1" si="14"/>
        <v>11.198495469310998</v>
      </c>
    </row>
    <row r="22" spans="1:20" ht="12.75" x14ac:dyDescent="0.2">
      <c r="A22" s="53" t="s">
        <v>39</v>
      </c>
      <c r="B22" s="81">
        <f>VLOOKUP(A22,'Total taxation revenue'!$A$6:$P$32,2)</f>
        <v>15530.7</v>
      </c>
      <c r="C22" s="37">
        <f>VLOOKUP(A22,'Total taxation revenue'!$A$6:$Q$31,3)</f>
        <v>3.3526542400628356</v>
      </c>
      <c r="D22" s="81">
        <f t="shared" ca="1" si="19"/>
        <v>4750.8999999999996</v>
      </c>
      <c r="E22" s="54">
        <f t="shared" ca="1" si="20"/>
        <v>1.1733889859022906</v>
      </c>
      <c r="F22" s="81">
        <f t="shared" ca="1" si="1"/>
        <v>3276.1</v>
      </c>
      <c r="G22" s="54">
        <f t="shared" ca="1" si="9"/>
        <v>-0.93438161475657422</v>
      </c>
      <c r="H22" s="81">
        <f t="shared" ca="1" si="2"/>
        <v>1745.3</v>
      </c>
      <c r="I22" s="54">
        <f t="shared" ca="1" si="10"/>
        <v>0.8494163873800975</v>
      </c>
      <c r="J22" s="81">
        <f t="shared" ca="1" si="15"/>
        <v>1627.5</v>
      </c>
      <c r="K22" s="54">
        <f t="shared" ca="1" si="11"/>
        <v>-1.4890139822044568</v>
      </c>
      <c r="L22" s="81">
        <f t="shared" ca="1" si="17"/>
        <v>1810.8</v>
      </c>
      <c r="M22" s="54">
        <f t="shared" ca="1" si="12"/>
        <v>13.915450427780574</v>
      </c>
      <c r="N22" s="81">
        <f t="shared" ca="1" si="16"/>
        <v>1589.2</v>
      </c>
      <c r="O22" s="54">
        <f t="shared" ca="1" si="13"/>
        <v>13.400884829456249</v>
      </c>
      <c r="P22" s="81">
        <f t="shared" ca="1" si="18"/>
        <v>0</v>
      </c>
      <c r="Q22" s="54"/>
      <c r="R22" s="81">
        <f t="shared" ca="1" si="7"/>
        <v>730.8</v>
      </c>
      <c r="S22" s="54">
        <f t="shared" ca="1" si="14"/>
        <v>12.361623616236162</v>
      </c>
    </row>
    <row r="23" spans="1:20" ht="12.75" x14ac:dyDescent="0.2">
      <c r="A23" s="53" t="s">
        <v>40</v>
      </c>
      <c r="B23" s="81">
        <f>VLOOKUP(A23,'Total taxation revenue'!$A$6:$P$32,2)</f>
        <v>16900.900000000001</v>
      </c>
      <c r="C23" s="37">
        <f>VLOOKUP(A23,'Total taxation revenue'!$A$6:$Q$31,3)</f>
        <v>8.8225257071477881</v>
      </c>
      <c r="D23" s="81">
        <f t="shared" ca="1" si="19"/>
        <v>4949.1000000000004</v>
      </c>
      <c r="E23" s="54">
        <f t="shared" ca="1" si="20"/>
        <v>4.171841124839526</v>
      </c>
      <c r="F23" s="81">
        <f t="shared" ca="1" si="1"/>
        <v>4167.5</v>
      </c>
      <c r="G23" s="54">
        <f t="shared" ca="1" si="9"/>
        <v>27.209181648911816</v>
      </c>
      <c r="H23" s="81">
        <f t="shared" ca="1" si="2"/>
        <v>1672.2</v>
      </c>
      <c r="I23" s="54">
        <f t="shared" ca="1" si="10"/>
        <v>-4.1883916805133703</v>
      </c>
      <c r="J23" s="81">
        <f t="shared" ca="1" si="15"/>
        <v>1066.5999999999999</v>
      </c>
      <c r="K23" s="54">
        <f t="shared" ca="1" si="11"/>
        <v>-34.463901689708145</v>
      </c>
      <c r="L23" s="81">
        <f t="shared" ca="1" si="17"/>
        <v>1895.9</v>
      </c>
      <c r="M23" s="54">
        <f t="shared" ca="1" si="12"/>
        <v>4.6995802960017707</v>
      </c>
      <c r="N23" s="81">
        <f t="shared" ca="1" si="16"/>
        <v>1658.7</v>
      </c>
      <c r="O23" s="54">
        <f t="shared" ca="1" si="13"/>
        <v>4.3732695695947621</v>
      </c>
      <c r="P23" s="81">
        <f t="shared" ca="1" si="18"/>
        <v>630.6</v>
      </c>
      <c r="Q23" s="54"/>
      <c r="R23" s="81">
        <f t="shared" ca="1" si="7"/>
        <v>860.3</v>
      </c>
      <c r="S23" s="54">
        <f t="shared" ca="1" si="14"/>
        <v>17.720306513409966</v>
      </c>
    </row>
    <row r="24" spans="1:20" ht="12.75" x14ac:dyDescent="0.2">
      <c r="A24" s="53" t="s">
        <v>41</v>
      </c>
      <c r="B24" s="81">
        <f>VLOOKUP(A24,'Total taxation revenue'!$A$6:$P$32,2)</f>
        <v>18338.7</v>
      </c>
      <c r="C24" s="37">
        <f>VLOOKUP(A24,'Total taxation revenue'!$A$6:$Q$31,3)</f>
        <v>8.5072392594477186</v>
      </c>
      <c r="D24" s="81">
        <f t="shared" ca="1" si="19"/>
        <v>5135.2</v>
      </c>
      <c r="E24" s="54">
        <f t="shared" ca="1" si="20"/>
        <v>3.7602796468044541</v>
      </c>
      <c r="F24" s="81">
        <f t="shared" ca="1" si="1"/>
        <v>4938.3</v>
      </c>
      <c r="G24" s="54">
        <f t="shared" ca="1" si="9"/>
        <v>18.495500899820037</v>
      </c>
      <c r="H24" s="81">
        <f t="shared" ca="1" si="2"/>
        <v>1780.7</v>
      </c>
      <c r="I24" s="54">
        <f t="shared" ca="1" si="10"/>
        <v>6.4884583183829614</v>
      </c>
      <c r="J24" s="81">
        <f t="shared" ca="1" si="15"/>
        <v>1087.5</v>
      </c>
      <c r="K24" s="54">
        <f t="shared" ca="1" si="11"/>
        <v>1.9594974685917865</v>
      </c>
      <c r="L24" s="81">
        <f t="shared" ca="1" si="17"/>
        <v>2116.6</v>
      </c>
      <c r="M24" s="54">
        <f t="shared" ca="1" si="12"/>
        <v>11.640909330660886</v>
      </c>
      <c r="N24" s="81">
        <f t="shared" ca="1" si="16"/>
        <v>1752.8</v>
      </c>
      <c r="O24" s="54">
        <f t="shared" ca="1" si="13"/>
        <v>5.6731175016579094</v>
      </c>
      <c r="P24" s="81">
        <f t="shared" ca="1" si="18"/>
        <v>588.5</v>
      </c>
      <c r="Q24" s="54">
        <f t="shared" ref="Q24:Q25" ca="1" si="21">VLOOKUP($A24,INDIRECT("'"&amp;P$4&amp;"'!"&amp;"$A$06:$E$32"),3,0)</f>
        <v>-6.6761814145258498</v>
      </c>
      <c r="R24" s="81">
        <f t="shared" ca="1" si="7"/>
        <v>939.2</v>
      </c>
      <c r="S24" s="54">
        <f t="shared" ca="1" si="14"/>
        <v>9.1712193420899766</v>
      </c>
    </row>
    <row r="25" spans="1:20" ht="12.75" x14ac:dyDescent="0.2">
      <c r="A25" s="32" t="s">
        <v>42</v>
      </c>
      <c r="B25" s="81">
        <f>VLOOKUP(A25,'Total taxation revenue'!$A$6:$P$32,2)</f>
        <v>19895.8</v>
      </c>
      <c r="C25" s="37">
        <f>VLOOKUP(A25,'Total taxation revenue'!$A$6:$Q$31,3)</f>
        <v>8.4907872422799855</v>
      </c>
      <c r="D25" s="81">
        <f t="shared" ca="1" si="19"/>
        <v>5365.0839412599998</v>
      </c>
      <c r="E25" s="54">
        <f t="shared" ca="1" si="20"/>
        <v>4.4766307302539277</v>
      </c>
      <c r="F25" s="81">
        <f t="shared" ca="1" si="1"/>
        <v>5838.8139290099989</v>
      </c>
      <c r="G25" s="54">
        <f t="shared" ca="1" si="9"/>
        <v>18.235302209464766</v>
      </c>
      <c r="H25" s="81">
        <f t="shared" ca="1" si="2"/>
        <v>1833.5672035499997</v>
      </c>
      <c r="I25" s="54">
        <f t="shared" ca="1" si="10"/>
        <v>2.9689000701971002</v>
      </c>
      <c r="J25" s="81">
        <f t="shared" ca="1" si="15"/>
        <v>1151.3366352399999</v>
      </c>
      <c r="K25" s="54">
        <f t="shared" ca="1" si="11"/>
        <v>5.8700354243677921</v>
      </c>
      <c r="L25" s="81">
        <f t="shared" ca="1" si="17"/>
        <v>2235.2377848400001</v>
      </c>
      <c r="M25" s="54">
        <f t="shared" ca="1" si="12"/>
        <v>5.6051112557875982</v>
      </c>
      <c r="N25" s="81">
        <f t="shared" ca="1" si="16"/>
        <v>1771.22191019</v>
      </c>
      <c r="O25" s="54">
        <f t="shared" ca="1" si="13"/>
        <v>1.0509989839114553</v>
      </c>
      <c r="P25" s="81">
        <f t="shared" ca="1" si="18"/>
        <v>674.06258846000003</v>
      </c>
      <c r="Q25" s="54">
        <f t="shared" ca="1" si="21"/>
        <v>14.539097444350046</v>
      </c>
      <c r="R25" s="81">
        <f t="shared" ca="1" si="7"/>
        <v>1026.4760074500014</v>
      </c>
      <c r="S25" s="54">
        <f t="shared" ca="1" si="14"/>
        <v>9.2925902310478481</v>
      </c>
      <c r="T25" s="34"/>
    </row>
    <row r="26" spans="1:20" ht="12.75" x14ac:dyDescent="0.2">
      <c r="A26" s="42" t="s">
        <v>43</v>
      </c>
      <c r="B26" s="81">
        <f>VLOOKUP(A26,'Total taxation revenue'!$A$6:$P$32,2)</f>
        <v>22272.199361460003</v>
      </c>
      <c r="C26" s="37">
        <f>VLOOKUP(A26,'Total taxation revenue'!$A$6:$Q$31,3)</f>
        <v>11.944226225937161</v>
      </c>
      <c r="D26" s="81">
        <f ca="1">VLOOKUP($A26,INDIRECT("'"&amp;D$4&amp;"'!"&amp;"$A$06:$E$31"),2,0)</f>
        <v>5688.9534602399999</v>
      </c>
      <c r="E26" s="54">
        <f ca="1">VLOOKUP($A26,INDIRECT("'"&amp;D$4&amp;"'!"&amp;"$A$06:$E$32"),3,0)</f>
        <v>6.0366160627850052</v>
      </c>
      <c r="F26" s="81">
        <f ca="1">VLOOKUP($A26,INDIRECT("'"&amp;F$4&amp;"'!"&amp;"$A$06:$E$31"),2,0)</f>
        <v>6133.704735629999</v>
      </c>
      <c r="G26" s="54">
        <f ca="1">VLOOKUP($A26,INDIRECT("'"&amp;F$4&amp;"'!"&amp;"$A$06:$E$32"),3,0)</f>
        <v>5.0505258466080338</v>
      </c>
      <c r="H26" s="81">
        <f ca="1">VLOOKUP($A26,INDIRECT("'"&amp;H$4&amp;"'!"&amp;"$A$06:$E$31"),2,0)</f>
        <v>1798.0714442399999</v>
      </c>
      <c r="I26" s="54">
        <f ca="1">VLOOKUP($A26,INDIRECT("'"&amp;H$4&amp;"'!"&amp;"$A$06:$E$32"),3,0)</f>
        <v>-1.9358853736735626</v>
      </c>
      <c r="J26" s="81">
        <f ca="1">VLOOKUP($A26,INDIRECT("'"&amp;J$4&amp;"'!"&amp;"$A$06:$E$31"),2,0)</f>
        <v>1217.55365736</v>
      </c>
      <c r="K26" s="54">
        <f ca="1">VLOOKUP($A26,INDIRECT("'"&amp;J$4&amp;"'!"&amp;"$A$06:$E$32"),3,0)</f>
        <v>5.7513172162889648</v>
      </c>
      <c r="L26" s="81">
        <f ca="1">VLOOKUP($A26,INDIRECT("'"&amp;L$4&amp;"'!"&amp;"$A$06:$E$31"),2,0)</f>
        <v>2371.1631601499998</v>
      </c>
      <c r="M26" s="54">
        <f ca="1">VLOOKUP($A26,INDIRECT("'"&amp;L$4&amp;"'!"&amp;"$A$06:$E$32"),3,0)</f>
        <v>6.0810253044165208</v>
      </c>
      <c r="N26" s="81">
        <f ca="1">VLOOKUP($A26,INDIRECT("'"&amp;N$4&amp;"'!"&amp;"$A$06:$E$31"),2,0)</f>
        <v>2500.8745931699996</v>
      </c>
      <c r="O26" s="54">
        <f ca="1">VLOOKUP($A26,INDIRECT("'"&amp;N$4&amp;"'!"&amp;"$A$06:$E$32"),3,0)</f>
        <v>41.194876756110666</v>
      </c>
      <c r="P26" s="81">
        <f ca="1">VLOOKUP($A26,INDIRECT("'"&amp;P$4&amp;"'!"&amp;"$A$06:$E$32"),2,0)</f>
        <v>675.64525332999995</v>
      </c>
      <c r="Q26" s="54">
        <f ca="1">VLOOKUP($A26,INDIRECT("'"&amp;P$4&amp;"'!"&amp;"$A$06:$E$32"),3,0)</f>
        <v>0.23479494294673664</v>
      </c>
      <c r="R26" s="81">
        <f ca="1">VLOOKUP($A26,INDIRECT("'"&amp;R$4&amp;"'!"&amp;"$A$06:$E$32"),2,0)</f>
        <v>1886.2330573400068</v>
      </c>
      <c r="S26" s="54">
        <f ca="1">VLOOKUP($A26,INDIRECT("'"&amp;R$4&amp;"'!"&amp;"$A$06:$E$32"),3,0)</f>
        <v>83.758124266911651</v>
      </c>
    </row>
    <row r="27" spans="1:20" ht="12.75" x14ac:dyDescent="0.2">
      <c r="A27" s="42" t="s">
        <v>44</v>
      </c>
      <c r="B27" s="81">
        <f>VLOOKUP(A27,'Total taxation revenue'!$A$6:$P$32,2)</f>
        <v>22929.064664980004</v>
      </c>
      <c r="C27" s="37">
        <f>VLOOKUP(A27,'Total taxation revenue'!$A$6:$Q$31,3)</f>
        <v>2.9492610624554993</v>
      </c>
      <c r="D27" s="81">
        <f ca="1">VLOOKUP($A27,INDIRECT("'"&amp;D$4&amp;"'!"&amp;"$A$06:$E$31"),2,0)</f>
        <v>5963.5311382999998</v>
      </c>
      <c r="E27" s="54">
        <f ca="1">VLOOKUP($A27,INDIRECT("'"&amp;D$4&amp;"'!"&amp;"$A$06:$E$32"),3,0)</f>
        <v>4.8265059642167651</v>
      </c>
      <c r="F27" s="81">
        <f ca="1">VLOOKUP($A27,INDIRECT("'"&amp;F$4&amp;"'!"&amp;"$A$06:$E$31"),2,0)</f>
        <v>6932.7037044099998</v>
      </c>
      <c r="G27" s="54">
        <f ca="1">VLOOKUP($A27,INDIRECT("'"&amp;F$4&amp;"'!"&amp;"$A$06:$E$32"),3,0)</f>
        <v>13.026368291559676</v>
      </c>
      <c r="H27" s="81">
        <f ca="1">VLOOKUP($A27,INDIRECT("'"&amp;H$4&amp;"'!"&amp;"$A$06:$E$31"),2,0)</f>
        <v>1851.2883438899999</v>
      </c>
      <c r="I27" s="54">
        <f ca="1">VLOOKUP($A27,INDIRECT("'"&amp;H$4&amp;"'!"&amp;"$A$06:$E$32"),3,0)</f>
        <v>2.9596654693825775</v>
      </c>
      <c r="J27" s="81">
        <f ca="1">VLOOKUP($A27,INDIRECT("'"&amp;J$4&amp;"'!"&amp;"$A$06:$E$31"),2,0)</f>
        <v>1298.5818712800003</v>
      </c>
      <c r="K27" s="54">
        <f ca="1">VLOOKUP($A27,INDIRECT("'"&amp;J$4&amp;"'!"&amp;"$A$06:$E$32"),3,0)</f>
        <v>6.655001480238032</v>
      </c>
      <c r="L27" s="81">
        <f ca="1">VLOOKUP($A27,INDIRECT("'"&amp;L$4&amp;"'!"&amp;"$A$06:$E$31"),2,0)</f>
        <v>2479.4511898999999</v>
      </c>
      <c r="M27" s="54">
        <f ca="1">VLOOKUP($A27,INDIRECT("'"&amp;L$4&amp;"'!"&amp;"$A$06:$E$32"),3,0)</f>
        <v>4.566873826731932</v>
      </c>
      <c r="N27" s="81">
        <f ca="1">VLOOKUP($A27,INDIRECT("'"&amp;N$4&amp;"'!"&amp;"$A$06:$E$31"),2,0)</f>
        <v>2586.4104070900003</v>
      </c>
      <c r="O27" s="54">
        <f ca="1">VLOOKUP($A27,INDIRECT("'"&amp;N$4&amp;"'!"&amp;"$A$06:$E$32"),3,0)</f>
        <v>3.4202360307711066</v>
      </c>
      <c r="P27" s="81">
        <f ca="1">VLOOKUP($A27,INDIRECT("'"&amp;P$4&amp;"'!"&amp;"$A$06:$E$32"),2,0)</f>
        <v>694.09055207999995</v>
      </c>
      <c r="Q27" s="54">
        <f ca="1">VLOOKUP($A27,INDIRECT("'"&amp;P$4&amp;"'!"&amp;"$A$06:$E$32"),3,0)</f>
        <v>2.7300271346672123</v>
      </c>
      <c r="R27" s="81">
        <f ca="1">VLOOKUP($A27,INDIRECT("'"&amp;R$4&amp;"'!"&amp;"$A$06:$E$32"),2,0)</f>
        <v>1123.0147746500079</v>
      </c>
      <c r="S27" s="54">
        <f ca="1">VLOOKUP($A27,INDIRECT("'"&amp;R$4&amp;"'!"&amp;"$A$06:$E$32"),3,0)</f>
        <v>-40.462565308143859</v>
      </c>
    </row>
    <row r="28" spans="1:20" ht="12.75" x14ac:dyDescent="0.2">
      <c r="A28" s="42" t="s">
        <v>45</v>
      </c>
      <c r="B28" s="81">
        <f>VLOOKUP(A28,'Total taxation revenue'!$A$6:$P$32,2)</f>
        <v>23652.762281979998</v>
      </c>
      <c r="C28" s="37">
        <f>VLOOKUP(A28,'Total taxation revenue'!$A$6:$Q$31,3)</f>
        <v>3.1562456976507614</v>
      </c>
      <c r="D28" s="81">
        <f ca="1">VLOOKUP($A28,INDIRECT("'"&amp;D$4&amp;"'!"&amp;"$A$06:$E$31"),2,0)</f>
        <v>6279.9746949300006</v>
      </c>
      <c r="E28" s="54">
        <f ca="1">VLOOKUP($A28,INDIRECT("'"&amp;D$4&amp;"'!"&amp;"$A$06:$E$32"),3,0)</f>
        <v>5.3063118023763289</v>
      </c>
      <c r="F28" s="81">
        <f ca="1">VLOOKUP($A28,INDIRECT("'"&amp;F$4&amp;"'!"&amp;"$A$06:$E$31"),2,0)</f>
        <v>6008.6657180500006</v>
      </c>
      <c r="G28" s="54">
        <f ca="1">VLOOKUP($A28,INDIRECT("'"&amp;F$4&amp;"'!"&amp;"$A$06:$E$32"),3,0)</f>
        <v>-13.328681359513528</v>
      </c>
      <c r="H28" s="81">
        <f ca="1">VLOOKUP($A28,INDIRECT("'"&amp;H$4&amp;"'!"&amp;"$A$06:$E$31"),2,0)</f>
        <v>2006.71578475</v>
      </c>
      <c r="I28" s="54">
        <f ca="1">VLOOKUP($A28,INDIRECT("'"&amp;H$4&amp;"'!"&amp;"$A$06:$E$32"),3,0)</f>
        <v>8.3956365507822373</v>
      </c>
      <c r="J28" s="81">
        <f ca="1">VLOOKUP($A28,INDIRECT("'"&amp;J$4&amp;"'!"&amp;"$A$06:$E$31"),2,0)</f>
        <v>1372.6469979300002</v>
      </c>
      <c r="K28" s="54">
        <f ca="1">VLOOKUP($A28,INDIRECT("'"&amp;J$4&amp;"'!"&amp;"$A$06:$E$32"),3,0)</f>
        <v>5.7035392444678479</v>
      </c>
      <c r="L28" s="81">
        <f ca="1">VLOOKUP($A28,INDIRECT("'"&amp;L$4&amp;"'!"&amp;"$A$06:$E$31"),2,0)</f>
        <v>2553.8708260900003</v>
      </c>
      <c r="M28" s="54">
        <f ca="1">VLOOKUP($A28,INDIRECT("'"&amp;L$4&amp;"'!"&amp;"$A$06:$E$32"),3,0)</f>
        <v>3.001455987242152</v>
      </c>
      <c r="N28" s="81">
        <f ca="1">VLOOKUP($A28,INDIRECT("'"&amp;N$4&amp;"'!"&amp;"$A$06:$E$31"),2,0)</f>
        <v>3508.8744345100004</v>
      </c>
      <c r="O28" s="54">
        <f ca="1">VLOOKUP($A28,INDIRECT("'"&amp;N$4&amp;"'!"&amp;"$A$06:$E$32"),3,0)</f>
        <v>35.665802491796917</v>
      </c>
      <c r="P28" s="81">
        <f ca="1">VLOOKUP($A28,INDIRECT("'"&amp;P$4&amp;"'!"&amp;"$A$06:$E$32"),2,0)</f>
        <v>647.68758002000015</v>
      </c>
      <c r="Q28" s="54">
        <f ca="1">VLOOKUP($A28,INDIRECT("'"&amp;P$4&amp;"'!"&amp;"$A$06:$E$32"),3,0)</f>
        <v>-6.685434907728216</v>
      </c>
      <c r="R28" s="81">
        <f ca="1">VLOOKUP($A28,INDIRECT("'"&amp;R$4&amp;"'!"&amp;"$A$06:$E$32"),2,0)</f>
        <v>1274.3262456999983</v>
      </c>
      <c r="S28" s="54">
        <f ca="1">VLOOKUP($A28,INDIRECT("'"&amp;R$4&amp;"'!"&amp;"$A$06:$E$32"),3,0)</f>
        <v>13.473684805005991</v>
      </c>
    </row>
    <row r="29" spans="1:20" ht="12.75" x14ac:dyDescent="0.2">
      <c r="A29" s="55" t="s">
        <v>66</v>
      </c>
      <c r="B29" s="81">
        <f>VLOOKUP(A29,'Total taxation revenue'!$A$27:$P$51,4)</f>
        <v>24381.556776805119</v>
      </c>
      <c r="C29" s="87">
        <f>VLOOKUP(A29,'Total taxation revenue'!$A$27:$Q$51,5)</f>
        <v>3.0812236056689146</v>
      </c>
      <c r="D29" s="81">
        <f t="shared" ref="D29:D32" ca="1" si="22">VLOOKUP($A29,INDIRECT("'"&amp;D$4&amp;"'!"&amp;"$A$27:$E$50"),4,0)</f>
        <v>6590.0849615752813</v>
      </c>
      <c r="E29" s="54">
        <f t="shared" ref="E29:E32" ca="1" si="23">VLOOKUP($A29,INDIRECT("'"&amp;D$4&amp;"'!"&amp;"$A$27:$E$50"),5,0)</f>
        <v>4.938081468634592</v>
      </c>
      <c r="F29" s="81">
        <f t="shared" ref="F29:F32" ca="1" si="24">VLOOKUP($A29,INDIRECT("'"&amp;F$4&amp;"'!"&amp;"$A$27:$E$50"),4,0)</f>
        <v>6024.6743837238191</v>
      </c>
      <c r="G29" s="54">
        <f t="shared" ref="G29:G32" ca="1" si="25">VLOOKUP($A29,INDIRECT("'"&amp;F$4&amp;"'!"&amp;"$A$27:$E$50"),5,0)</f>
        <v>0.26642629869937373</v>
      </c>
      <c r="H29" s="81">
        <f t="shared" ref="H29:H32" ca="1" si="26">VLOOKUP($A29,INDIRECT("'"&amp;H$4&amp;"'!"&amp;"$A$27:$E$50"),4,0)</f>
        <v>2017.4122967913599</v>
      </c>
      <c r="I29" s="54">
        <f t="shared" ref="I29:I32" ca="1" si="27">VLOOKUP($A29,INDIRECT("'"&amp;H$4&amp;"'!"&amp;"$A$27:$E$50"),5,0)</f>
        <v>0.53303572546983258</v>
      </c>
      <c r="J29" s="81">
        <f t="shared" ref="J29:J32" ca="1" si="28">VLOOKUP($A29,INDIRECT("'"&amp;J$4&amp;"'!"&amp;"$A$27:$E$50"),4,0)</f>
        <v>1467.4754739162011</v>
      </c>
      <c r="K29" s="54">
        <f t="shared" ref="K29:K32" ca="1" si="29">VLOOKUP($A29,INDIRECT("'"&amp;J$4&amp;"'!"&amp;"$A$27:$E$50"),5,0)</f>
        <v>6.9084386684417298</v>
      </c>
      <c r="L29" s="81">
        <f t="shared" ref="L29:L32" ca="1" si="30">VLOOKUP($A29,INDIRECT("'"&amp;L$4&amp;"'!"&amp;"$A$27:$E$50"),4,0)</f>
        <v>2778.951691626587</v>
      </c>
      <c r="M29" s="54">
        <f t="shared" ref="M29:M32" ca="1" si="31">VLOOKUP($A29,INDIRECT("'"&amp;L$4&amp;"'!"&amp;"$A$27:$E$50"),5,0)</f>
        <v>8.813322241563327</v>
      </c>
      <c r="N29" s="81">
        <f t="shared" ref="N29:N32" ca="1" si="32">VLOOKUP($A29,INDIRECT("'"&amp;N$4&amp;"'!"&amp;"$A$27:$E$50"),4,0)</f>
        <v>3544.8021346455093</v>
      </c>
      <c r="O29" s="54">
        <f t="shared" ref="O29:O32" ca="1" si="33">VLOOKUP($A29,INDIRECT("'"&amp;N$4&amp;"'!"&amp;"$A$27:$E$50"),5,0)</f>
        <v>1.0239095415372379</v>
      </c>
      <c r="P29" s="81">
        <f t="shared" ref="P29:P32" ca="1" si="34">VLOOKUP($A29,INDIRECT("'"&amp;P$4&amp;"'!"&amp;"$A$27:$E$50"),4,0)</f>
        <v>709.04942000000005</v>
      </c>
      <c r="Q29" s="54">
        <f t="shared" ref="Q29:Q32" ca="1" si="35">VLOOKUP($A29,INDIRECT("'"&amp;P$4&amp;"'!"&amp;"$A$27:$E$50"),5,0)</f>
        <v>9.4739874397630217</v>
      </c>
      <c r="R29" s="81">
        <f t="shared" ref="R29:R31" ca="1" si="36">B29-SUM(D29,F29,H29,J29,L29,N29,P29)</f>
        <v>1249.1064145263626</v>
      </c>
      <c r="S29" s="54">
        <f t="shared" ref="S29:S31" ca="1" si="37">(R29/R28-1)*100</f>
        <v>-1.9790717846968731</v>
      </c>
    </row>
    <row r="30" spans="1:20" ht="12.75" x14ac:dyDescent="0.2">
      <c r="A30" s="55" t="s">
        <v>71</v>
      </c>
      <c r="B30" s="81">
        <f>VLOOKUP(A30,'Total taxation revenue'!$A$27:$P$51,4)</f>
        <v>25426.587711608419</v>
      </c>
      <c r="C30" s="87">
        <f>VLOOKUP(A30,'Total taxation revenue'!$A$27:$Q$51,5)</f>
        <v>4.2861534411841484</v>
      </c>
      <c r="D30" s="81">
        <f t="shared" ca="1" si="22"/>
        <v>6871.3920393952194</v>
      </c>
      <c r="E30" s="54">
        <f t="shared" ca="1" si="23"/>
        <v>4.2686411398358493</v>
      </c>
      <c r="F30" s="81">
        <f t="shared" ca="1" si="24"/>
        <v>6433.6722418177851</v>
      </c>
      <c r="G30" s="54">
        <f t="shared" ca="1" si="25"/>
        <v>6.7887130829660913</v>
      </c>
      <c r="H30" s="81">
        <f t="shared" ca="1" si="26"/>
        <v>2058.469324545611</v>
      </c>
      <c r="I30" s="54">
        <f t="shared" ca="1" si="27"/>
        <v>2.0351332159296964</v>
      </c>
      <c r="J30" s="81">
        <f t="shared" ca="1" si="28"/>
        <v>1562.11610154858</v>
      </c>
      <c r="K30" s="54">
        <f t="shared" ca="1" si="29"/>
        <v>6.4492135858199129</v>
      </c>
      <c r="L30" s="81">
        <f t="shared" ca="1" si="30"/>
        <v>2907.7257055500504</v>
      </c>
      <c r="M30" s="54">
        <f t="shared" ca="1" si="31"/>
        <v>4.6339061708585927</v>
      </c>
      <c r="N30" s="81">
        <f t="shared" ca="1" si="32"/>
        <v>3714.4727189607047</v>
      </c>
      <c r="O30" s="54">
        <f t="shared" ca="1" si="33"/>
        <v>4.7864613558229685</v>
      </c>
      <c r="P30" s="81">
        <f t="shared" ca="1" si="34"/>
        <v>737.588482</v>
      </c>
      <c r="Q30" s="54">
        <f t="shared" ca="1" si="35"/>
        <v>4.0249750151406749</v>
      </c>
      <c r="R30" s="81">
        <f t="shared" ca="1" si="36"/>
        <v>1141.1510977904691</v>
      </c>
      <c r="S30" s="54">
        <f t="shared" ca="1" si="37"/>
        <v>-8.642603662941573</v>
      </c>
    </row>
    <row r="31" spans="1:20" ht="12.75" x14ac:dyDescent="0.2">
      <c r="A31" s="55" t="s">
        <v>73</v>
      </c>
      <c r="B31" s="81">
        <f>VLOOKUP(A31,'Total taxation revenue'!$A$27:$P$51,4)</f>
        <v>26790.801121997967</v>
      </c>
      <c r="C31" s="87">
        <f>VLOOKUP(A31,'Total taxation revenue'!$A$27:$Q$51,5)</f>
        <v>5.3653027526250341</v>
      </c>
      <c r="D31" s="81">
        <f t="shared" ca="1" si="22"/>
        <v>7151.9000039377897</v>
      </c>
      <c r="E31" s="54">
        <f t="shared" ca="1" si="23"/>
        <v>4.0822581935997304</v>
      </c>
      <c r="F31" s="81">
        <f t="shared" ca="1" si="24"/>
        <v>6812.6689040780584</v>
      </c>
      <c r="G31" s="54">
        <f t="shared" ca="1" si="25"/>
        <v>5.8908294985383192</v>
      </c>
      <c r="H31" s="81">
        <f t="shared" ca="1" si="26"/>
        <v>2103.5796532678319</v>
      </c>
      <c r="I31" s="54">
        <f t="shared" ca="1" si="27"/>
        <v>2.1914501316252721</v>
      </c>
      <c r="J31" s="81">
        <f t="shared" ca="1" si="28"/>
        <v>1661.2519720889461</v>
      </c>
      <c r="K31" s="54">
        <f t="shared" ca="1" si="29"/>
        <v>6.3462549577518068</v>
      </c>
      <c r="L31" s="81">
        <f t="shared" ca="1" si="30"/>
        <v>3029.6609178954341</v>
      </c>
      <c r="M31" s="54">
        <f t="shared" ca="1" si="31"/>
        <v>4.1934908823291872</v>
      </c>
      <c r="N31" s="81">
        <f t="shared" ca="1" si="32"/>
        <v>4062.1236621405951</v>
      </c>
      <c r="O31" s="54">
        <f t="shared" ca="1" si="33"/>
        <v>9.3593618659598476</v>
      </c>
      <c r="P31" s="81">
        <f t="shared" ca="1" si="34"/>
        <v>756.00470700000005</v>
      </c>
      <c r="Q31" s="54">
        <f t="shared" ca="1" si="35"/>
        <v>2.4968156972928535</v>
      </c>
      <c r="R31" s="81">
        <f t="shared" ca="1" si="36"/>
        <v>1213.6113015893097</v>
      </c>
      <c r="S31" s="54">
        <f t="shared" ca="1" si="37"/>
        <v>6.3497466671276204</v>
      </c>
    </row>
    <row r="32" spans="1:20" ht="12.75" x14ac:dyDescent="0.2">
      <c r="A32" s="55" t="s">
        <v>77</v>
      </c>
      <c r="B32" s="81">
        <f>VLOOKUP(A32,'Total taxation revenue'!$A$27:$P$51,4)</f>
        <v>28355.948257092245</v>
      </c>
      <c r="C32" s="87">
        <f>VLOOKUP(A32,'Total taxation revenue'!$A$27:$Q$51,5)</f>
        <v>5.8421065050165089</v>
      </c>
      <c r="D32" s="81">
        <f t="shared" ca="1" si="22"/>
        <v>7446.9129578029579</v>
      </c>
      <c r="E32" s="54">
        <f t="shared" ca="1" si="23"/>
        <v>4.1249591535499119</v>
      </c>
      <c r="F32" s="81">
        <f t="shared" ca="1" si="24"/>
        <v>7241.2370450313301</v>
      </c>
      <c r="G32" s="54">
        <f t="shared" ca="1" si="25"/>
        <v>6.2907525227995587</v>
      </c>
      <c r="H32" s="81">
        <f t="shared" ca="1" si="26"/>
        <v>2164.2387105917865</v>
      </c>
      <c r="I32" s="54">
        <f t="shared" ca="1" si="27"/>
        <v>2.883611144922571</v>
      </c>
      <c r="J32" s="81">
        <f t="shared" ca="1" si="28"/>
        <v>1767.050779655139</v>
      </c>
      <c r="K32" s="54">
        <f t="shared" ca="1" si="29"/>
        <v>6.3686189298036266</v>
      </c>
      <c r="L32" s="81">
        <f t="shared" ca="1" si="30"/>
        <v>3161.3560316490548</v>
      </c>
      <c r="M32" s="54">
        <f t="shared" ca="1" si="31"/>
        <v>4.3468598408399783</v>
      </c>
      <c r="N32" s="81">
        <f t="shared" ca="1" si="32"/>
        <v>4516.7889090335339</v>
      </c>
      <c r="O32" s="54">
        <f t="shared" ca="1" si="33"/>
        <v>11.192796790764037</v>
      </c>
      <c r="P32" s="81">
        <f t="shared" ca="1" si="34"/>
        <v>775.87454400000001</v>
      </c>
      <c r="Q32" s="54">
        <f t="shared" ca="1" si="35"/>
        <v>2.6282689533571935</v>
      </c>
      <c r="R32" s="81">
        <f t="shared" ref="R32" ca="1" si="38">B32-SUM(D32,F32,H32,J32,L32,N32,P32)</f>
        <v>1282.4892793284416</v>
      </c>
      <c r="S32" s="54">
        <f t="shared" ref="S32" ca="1" si="39">(R32/R31-1)*100</f>
        <v>5.6754561900446365</v>
      </c>
    </row>
    <row r="33" spans="1:41" s="85" customFormat="1" ht="3.75" customHeight="1" thickBot="1" x14ac:dyDescent="0.25">
      <c r="A33" s="56"/>
      <c r="B33" s="83"/>
      <c r="C33" s="84"/>
      <c r="D33" s="83"/>
      <c r="E33" s="84"/>
      <c r="F33" s="83"/>
      <c r="G33" s="84"/>
      <c r="H33" s="83"/>
      <c r="I33" s="84"/>
      <c r="J33" s="83"/>
      <c r="K33" s="84"/>
      <c r="L33" s="83"/>
      <c r="M33" s="84"/>
      <c r="N33" s="83"/>
      <c r="O33" s="84"/>
      <c r="P33" s="83"/>
      <c r="Q33" s="84"/>
      <c r="R33" s="83"/>
      <c r="S33" s="84"/>
      <c r="T33" s="59"/>
      <c r="U33" s="84"/>
      <c r="V33" s="83"/>
      <c r="W33" s="84"/>
      <c r="X33" s="83"/>
      <c r="Y33" s="84"/>
      <c r="Z33" s="83"/>
      <c r="AA33" s="84"/>
      <c r="AB33" s="83"/>
      <c r="AC33" s="84"/>
      <c r="AD33" s="83"/>
      <c r="AE33" s="84"/>
      <c r="AF33" s="83"/>
      <c r="AG33" s="84"/>
      <c r="AH33" s="83"/>
      <c r="AI33" s="84"/>
      <c r="AJ33" s="83"/>
      <c r="AK33" s="84"/>
      <c r="AL33" s="83"/>
      <c r="AM33" s="84"/>
      <c r="AN33" s="83"/>
      <c r="AO33" s="84"/>
    </row>
    <row r="34" spans="1:41" ht="12.75" x14ac:dyDescent="0.2">
      <c r="B34" s="44" t="s">
        <v>46</v>
      </c>
      <c r="C34" s="49"/>
    </row>
    <row r="35" spans="1:41" ht="12.75" hidden="1" x14ac:dyDescent="0.2">
      <c r="B35" s="47"/>
    </row>
    <row r="36" spans="1:41" ht="12.75" hidden="1" x14ac:dyDescent="0.2">
      <c r="S36" s="32"/>
    </row>
    <row r="37" spans="1:41" ht="12.75" hidden="1" x14ac:dyDescent="0.2">
      <c r="S37" s="32"/>
    </row>
    <row r="38" spans="1:41" ht="12.75" hidden="1" x14ac:dyDescent="0.2">
      <c r="C38" s="32"/>
      <c r="S38" s="32"/>
    </row>
    <row r="39" spans="1:41" ht="12.75" hidden="1" x14ac:dyDescent="0.2">
      <c r="C39" s="32"/>
      <c r="S39" s="32"/>
    </row>
    <row r="40" spans="1:41" ht="12.75" hidden="1" x14ac:dyDescent="0.2">
      <c r="C40" s="32"/>
      <c r="S40" s="32"/>
    </row>
    <row r="41" spans="1:41" ht="12.75" hidden="1" x14ac:dyDescent="0.2"/>
  </sheetData>
  <pageMargins left="0.7" right="0.7" top="0.75" bottom="0.75" header="0.3" footer="0.3"/>
  <pageSetup paperSize="9" scale="77"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ignoredErrors>
    <ignoredError sqref="E7:Q32 R24:R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57"/>
  <sheetViews>
    <sheetView showGridLines="0" zoomScaleNormal="100" workbookViewId="0">
      <pane xSplit="1" ySplit="6" topLeftCell="B7" activePane="bottomRight" state="frozen"/>
      <selection activeCell="D30" sqref="D30:E33"/>
      <selection pane="topRight" activeCell="D30" sqref="D30:E33"/>
      <selection pane="bottomLeft" activeCell="D30" sqref="D30:E33"/>
      <selection pane="bottomRight" activeCell="L30" sqref="L30"/>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42578125" style="34" bestFit="1" customWidth="1"/>
    <col min="9" max="9" width="7.42578125" style="34" customWidth="1"/>
    <col min="10" max="10" width="12.5703125" style="34" customWidth="1"/>
    <col min="11" max="11" width="7.42578125" style="34" customWidth="1"/>
    <col min="12" max="12" width="13" style="34" customWidth="1"/>
    <col min="13" max="13" width="7.42578125" style="34" customWidth="1"/>
    <col min="14" max="14" width="12.42578125" style="34" bestFit="1" customWidth="1"/>
    <col min="15" max="15" width="7.42578125" style="34" customWidth="1"/>
    <col min="16" max="16" width="12.85546875" style="32" customWidth="1"/>
    <col min="17" max="17" width="6.7109375" style="32" customWidth="1"/>
    <col min="18" max="18" width="12.85546875" style="32" customWidth="1"/>
    <col min="19" max="19" width="5.42578125" style="40" customWidth="1"/>
    <col min="20" max="20" width="12.85546875" style="32" customWidth="1"/>
    <col min="21" max="21" width="5.42578125" style="40" customWidth="1"/>
    <col min="22" max="22" width="12.85546875" style="32" customWidth="1"/>
    <col min="23" max="23" width="5.42578125" style="40" customWidth="1"/>
    <col min="24" max="24" width="12.85546875" style="40" customWidth="1"/>
    <col min="25" max="25" width="5.42578125" style="40" customWidth="1"/>
    <col min="26" max="26" width="12.85546875" style="40"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1" width="0" style="32" hidden="1" customWidth="1"/>
    <col min="52" max="16384" width="9.140625" style="32" hidden="1"/>
  </cols>
  <sheetData>
    <row r="1" spans="1:47" ht="12.75" x14ac:dyDescent="0.2">
      <c r="B1" s="33" t="s">
        <v>47</v>
      </c>
      <c r="AF1" s="32"/>
      <c r="AH1" s="32"/>
      <c r="AJ1" s="32"/>
      <c r="AL1" s="32"/>
      <c r="AN1" s="32"/>
      <c r="AP1" s="32"/>
      <c r="AR1" s="32"/>
      <c r="AT1" s="32"/>
    </row>
    <row r="2" spans="1:47" ht="12.75" x14ac:dyDescent="0.2">
      <c r="B2" s="15" t="str">
        <f>Overview!B2</f>
        <v>2019-20 Budget Update</v>
      </c>
      <c r="AF2" s="32"/>
      <c r="AH2" s="32"/>
      <c r="AJ2" s="32"/>
      <c r="AL2" s="32"/>
      <c r="AN2" s="32"/>
      <c r="AP2" s="32"/>
      <c r="AR2" s="32"/>
      <c r="AT2" s="32"/>
    </row>
    <row r="3" spans="1:47" ht="12.75" x14ac:dyDescent="0.2">
      <c r="B3" s="35"/>
      <c r="AF3" s="32"/>
      <c r="AH3" s="32"/>
      <c r="AJ3" s="32"/>
      <c r="AL3" s="32"/>
      <c r="AN3" s="32"/>
      <c r="AP3" s="32"/>
      <c r="AR3" s="32"/>
      <c r="AT3" s="32"/>
    </row>
    <row r="4" spans="1:47" ht="12.75" x14ac:dyDescent="0.2">
      <c r="A4" s="16"/>
      <c r="B4" s="17" t="s">
        <v>48</v>
      </c>
      <c r="C4" s="63"/>
      <c r="D4" s="76" t="s">
        <v>49</v>
      </c>
      <c r="E4" s="74"/>
      <c r="F4" s="74"/>
      <c r="G4" s="74"/>
      <c r="H4" s="74"/>
      <c r="I4" s="74"/>
      <c r="J4" s="74"/>
      <c r="K4" s="74"/>
      <c r="L4" s="74"/>
      <c r="M4" s="74"/>
      <c r="N4" s="76"/>
      <c r="O4" s="74"/>
      <c r="P4" s="20"/>
      <c r="Q4" s="20"/>
      <c r="R4" s="18"/>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25"/>
      <c r="R5" s="57" t="s">
        <v>67</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ht="12.75" x14ac:dyDescent="0.2">
      <c r="A6" s="21"/>
      <c r="B6" s="22" t="s">
        <v>21</v>
      </c>
      <c r="C6" s="64" t="s">
        <v>22</v>
      </c>
      <c r="D6" s="75" t="s">
        <v>21</v>
      </c>
      <c r="E6" s="75" t="s">
        <v>22</v>
      </c>
      <c r="F6" s="75" t="s">
        <v>21</v>
      </c>
      <c r="G6" s="75" t="s">
        <v>22</v>
      </c>
      <c r="H6" s="23" t="s">
        <v>21</v>
      </c>
      <c r="I6" s="25" t="s">
        <v>22</v>
      </c>
      <c r="J6" s="23" t="s">
        <v>21</v>
      </c>
      <c r="K6" s="25" t="s">
        <v>22</v>
      </c>
      <c r="L6" s="23" t="s">
        <v>21</v>
      </c>
      <c r="M6" s="25" t="s">
        <v>22</v>
      </c>
      <c r="N6" s="23" t="s">
        <v>21</v>
      </c>
      <c r="O6" s="25" t="s">
        <v>22</v>
      </c>
      <c r="P6" s="23" t="s">
        <v>21</v>
      </c>
      <c r="Q6" s="25" t="s">
        <v>22</v>
      </c>
      <c r="R6" s="57"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ht="12.75" x14ac:dyDescent="0.2">
      <c r="A7" s="32" t="s">
        <v>23</v>
      </c>
      <c r="B7" s="88">
        <v>8598.2000000000007</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ht="12.75" x14ac:dyDescent="0.2">
      <c r="A8" s="32" t="s">
        <v>24</v>
      </c>
      <c r="B8" s="88">
        <v>8573.2999999999993</v>
      </c>
      <c r="C8" s="89">
        <f t="shared" ref="C8:C26" si="0">100*(B8/B7-1)</f>
        <v>-0.289595496731887</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ht="12.75" x14ac:dyDescent="0.2">
      <c r="A9" s="32" t="s">
        <v>25</v>
      </c>
      <c r="B9" s="88">
        <v>9099.6</v>
      </c>
      <c r="C9" s="89">
        <f t="shared" si="0"/>
        <v>6.1388263562455636</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ht="12.75" x14ac:dyDescent="0.2">
      <c r="A10" s="32" t="s">
        <v>26</v>
      </c>
      <c r="B10" s="88">
        <v>9707.6</v>
      </c>
      <c r="C10" s="89">
        <f t="shared" si="0"/>
        <v>6.6816123785660819</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ht="12.75" x14ac:dyDescent="0.2">
      <c r="A11" s="32" t="s">
        <v>27</v>
      </c>
      <c r="B11" s="88">
        <v>8515.9</v>
      </c>
      <c r="C11" s="89">
        <f t="shared" si="0"/>
        <v>-12.275948741192478</v>
      </c>
      <c r="D11" s="54"/>
      <c r="E11" s="54"/>
      <c r="F11" s="54"/>
      <c r="G11" s="41"/>
      <c r="H11" s="41"/>
      <c r="I11" s="41"/>
      <c r="J11" s="41"/>
      <c r="K11" s="41"/>
      <c r="L11" s="41"/>
      <c r="M11" s="41"/>
      <c r="N11" s="41"/>
      <c r="O11" s="41"/>
      <c r="P11" s="38"/>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ht="12.75" x14ac:dyDescent="0.2">
      <c r="A12" s="32" t="s">
        <v>28</v>
      </c>
      <c r="B12" s="88">
        <v>8757.7999999999993</v>
      </c>
      <c r="C12" s="89">
        <f t="shared" si="0"/>
        <v>2.8405688183280597</v>
      </c>
      <c r="D12" s="54"/>
      <c r="E12" s="54"/>
      <c r="F12" s="54"/>
      <c r="G12" s="41"/>
      <c r="H12" s="41"/>
      <c r="I12" s="41"/>
      <c r="J12" s="41"/>
      <c r="K12" s="41"/>
      <c r="L12" s="41"/>
      <c r="M12" s="41"/>
      <c r="N12" s="41"/>
      <c r="O12" s="41"/>
      <c r="P12" s="38"/>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ht="12.75" x14ac:dyDescent="0.2">
      <c r="A13" s="32" t="s">
        <v>29</v>
      </c>
      <c r="B13" s="88">
        <v>9250.5</v>
      </c>
      <c r="C13" s="89">
        <f t="shared" si="0"/>
        <v>5.6258421064651065</v>
      </c>
      <c r="D13" s="54"/>
      <c r="E13" s="54"/>
      <c r="F13" s="54"/>
      <c r="G13" s="41"/>
      <c r="H13" s="41"/>
      <c r="I13" s="41"/>
      <c r="J13" s="41"/>
      <c r="K13" s="41"/>
      <c r="L13" s="41"/>
      <c r="M13" s="41"/>
      <c r="N13" s="41"/>
      <c r="O13" s="41"/>
      <c r="P13" s="38"/>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ht="12.75" x14ac:dyDescent="0.2">
      <c r="A14" s="32" t="s">
        <v>30</v>
      </c>
      <c r="B14" s="88">
        <v>10043.4</v>
      </c>
      <c r="C14" s="89">
        <f t="shared" si="0"/>
        <v>8.5714285714285623</v>
      </c>
      <c r="D14" s="54"/>
      <c r="E14" s="54"/>
      <c r="F14" s="54"/>
      <c r="G14" s="41"/>
      <c r="H14" s="41"/>
      <c r="I14" s="41"/>
      <c r="J14" s="41"/>
      <c r="K14" s="41"/>
      <c r="L14" s="41"/>
      <c r="M14" s="41"/>
      <c r="N14" s="41"/>
      <c r="O14" s="41"/>
      <c r="P14" s="73"/>
      <c r="Q14" s="38"/>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ht="12.75" x14ac:dyDescent="0.2">
      <c r="A15" s="32" t="s">
        <v>31</v>
      </c>
      <c r="B15" s="88">
        <v>10414.9</v>
      </c>
      <c r="C15" s="89">
        <f t="shared" si="0"/>
        <v>3.698946571878059</v>
      </c>
      <c r="D15" s="54"/>
      <c r="E15" s="54"/>
      <c r="F15" s="54"/>
      <c r="G15" s="41"/>
      <c r="H15" s="41"/>
      <c r="I15" s="41"/>
      <c r="J15" s="41"/>
      <c r="K15" s="41"/>
      <c r="L15" s="41"/>
      <c r="M15" s="41"/>
      <c r="N15" s="41"/>
      <c r="O15" s="41"/>
      <c r="P15" s="73"/>
      <c r="Q15" s="38"/>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ht="12.75" x14ac:dyDescent="0.2">
      <c r="A16" s="32" t="s">
        <v>32</v>
      </c>
      <c r="B16" s="88">
        <v>10885.4</v>
      </c>
      <c r="C16" s="89">
        <f t="shared" si="0"/>
        <v>4.5175661792239863</v>
      </c>
      <c r="D16" s="54"/>
      <c r="E16" s="54"/>
      <c r="F16" s="54"/>
      <c r="G16" s="41"/>
      <c r="H16" s="41"/>
      <c r="I16" s="41"/>
      <c r="J16" s="41"/>
      <c r="K16" s="41"/>
      <c r="L16" s="41"/>
      <c r="M16" s="41"/>
      <c r="N16" s="41"/>
      <c r="O16" s="41"/>
      <c r="P16" s="73"/>
      <c r="Q16" s="79"/>
      <c r="R16" s="78"/>
      <c r="S16" s="78"/>
      <c r="T16" s="78"/>
      <c r="U16" s="79"/>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ht="12.75" x14ac:dyDescent="0.2">
      <c r="A17" s="32" t="s">
        <v>33</v>
      </c>
      <c r="B17" s="88">
        <v>11701.8</v>
      </c>
      <c r="C17" s="89">
        <f t="shared" si="0"/>
        <v>7.4999540669153042</v>
      </c>
      <c r="D17" s="54"/>
      <c r="E17" s="54"/>
      <c r="F17" s="54"/>
      <c r="G17" s="41"/>
      <c r="H17" s="41"/>
      <c r="I17" s="41"/>
      <c r="J17" s="41"/>
      <c r="K17" s="41"/>
      <c r="L17" s="41"/>
      <c r="M17" s="41"/>
      <c r="N17" s="41"/>
      <c r="O17" s="41"/>
      <c r="P17" s="73"/>
      <c r="Q17" s="38"/>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ht="12.75" x14ac:dyDescent="0.2">
      <c r="A18" s="32" t="s">
        <v>34</v>
      </c>
      <c r="B18" s="88">
        <v>12862.9</v>
      </c>
      <c r="C18" s="89">
        <f t="shared" si="0"/>
        <v>9.9224051000700761</v>
      </c>
      <c r="D18" s="54"/>
      <c r="E18" s="54"/>
      <c r="F18" s="54"/>
      <c r="G18" s="41"/>
      <c r="H18" s="41"/>
      <c r="I18" s="41"/>
      <c r="J18" s="41"/>
      <c r="K18" s="41"/>
      <c r="L18" s="41"/>
      <c r="M18" s="41"/>
      <c r="N18" s="41"/>
      <c r="O18" s="41"/>
      <c r="P18" s="39"/>
      <c r="R18" s="38"/>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ht="12.75" x14ac:dyDescent="0.2">
      <c r="A19" s="32" t="s">
        <v>35</v>
      </c>
      <c r="B19" s="88">
        <v>12626.9</v>
      </c>
      <c r="C19" s="89">
        <f t="shared" si="0"/>
        <v>-1.8347340024411296</v>
      </c>
      <c r="D19" s="54"/>
      <c r="E19" s="54"/>
      <c r="F19" s="54"/>
      <c r="G19" s="41"/>
      <c r="H19" s="41"/>
      <c r="I19" s="41"/>
      <c r="J19" s="41"/>
      <c r="K19" s="41"/>
      <c r="L19" s="41"/>
      <c r="M19" s="41"/>
      <c r="N19" s="41"/>
      <c r="O19" s="41"/>
      <c r="P19" s="39"/>
      <c r="R19" s="38"/>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ht="12.75" x14ac:dyDescent="0.2">
      <c r="A20" s="32" t="s">
        <v>36</v>
      </c>
      <c r="B20" s="88">
        <v>13740.5</v>
      </c>
      <c r="C20" s="89">
        <f t="shared" si="0"/>
        <v>8.8192668034117627</v>
      </c>
      <c r="D20" s="54"/>
      <c r="E20" s="54"/>
      <c r="F20" s="54"/>
      <c r="G20" s="41"/>
      <c r="H20" s="41"/>
      <c r="I20" s="41"/>
      <c r="J20" s="41"/>
      <c r="K20" s="41"/>
      <c r="L20" s="41"/>
      <c r="M20" s="41"/>
      <c r="N20" s="41"/>
      <c r="O20" s="41"/>
      <c r="P20" s="39"/>
      <c r="R20" s="38"/>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13495.3</v>
      </c>
      <c r="AS20" s="38">
        <v>6.8773808298157046</v>
      </c>
      <c r="AT20" s="37">
        <v>13273.7</v>
      </c>
      <c r="AU20" s="38">
        <v>5.1223974213781887</v>
      </c>
    </row>
    <row r="21" spans="1:47" ht="12.75" x14ac:dyDescent="0.2">
      <c r="A21" s="32" t="s">
        <v>37</v>
      </c>
      <c r="B21" s="88">
        <v>14857.5</v>
      </c>
      <c r="C21" s="89">
        <f t="shared" si="0"/>
        <v>8.1292529383937939</v>
      </c>
      <c r="D21" s="54"/>
      <c r="E21" s="54"/>
      <c r="F21" s="54"/>
      <c r="G21" s="41"/>
      <c r="H21" s="41"/>
      <c r="I21" s="41"/>
      <c r="J21" s="41"/>
      <c r="K21" s="41"/>
      <c r="L21" s="41"/>
      <c r="M21" s="41"/>
      <c r="N21" s="41"/>
      <c r="O21" s="41"/>
      <c r="P21" s="39"/>
      <c r="R21" s="38"/>
      <c r="S21" s="38"/>
      <c r="T21" s="38"/>
      <c r="U21" s="38"/>
      <c r="V21" s="38"/>
      <c r="W21" s="38"/>
      <c r="X21" s="38"/>
      <c r="Y21" s="38"/>
      <c r="Z21" s="38"/>
      <c r="AA21" s="38"/>
      <c r="AB21" s="38"/>
      <c r="AC21" s="38"/>
      <c r="AD21" s="38"/>
      <c r="AE21" s="38"/>
      <c r="AF21" s="37"/>
      <c r="AG21" s="38"/>
      <c r="AH21" s="37"/>
      <c r="AI21" s="38"/>
      <c r="AJ21" s="37"/>
      <c r="AK21" s="38"/>
      <c r="AL21" s="37">
        <v>14877.3</v>
      </c>
      <c r="AM21" s="38">
        <v>8.2733524980895812</v>
      </c>
      <c r="AN21" s="37">
        <v>14742.8</v>
      </c>
      <c r="AO21" s="38">
        <v>7.2944943779338356</v>
      </c>
      <c r="AP21" s="37">
        <v>14437.8</v>
      </c>
      <c r="AQ21" s="38">
        <v>5.0747789381754504</v>
      </c>
      <c r="AR21" s="37">
        <v>14162.7</v>
      </c>
      <c r="AS21" s="38">
        <v>4.9454254444139867</v>
      </c>
      <c r="AT21" s="37">
        <v>13987.7</v>
      </c>
      <c r="AU21" s="38">
        <v>5.3790578361722741</v>
      </c>
    </row>
    <row r="22" spans="1:47" ht="12.75" x14ac:dyDescent="0.2">
      <c r="A22" s="32" t="s">
        <v>38</v>
      </c>
      <c r="B22" s="88">
        <v>15026.9</v>
      </c>
      <c r="C22" s="89">
        <f t="shared" si="0"/>
        <v>1.1401648998822012</v>
      </c>
      <c r="D22" s="54"/>
      <c r="E22" s="54"/>
      <c r="F22" s="54"/>
      <c r="G22" s="41"/>
      <c r="H22" s="41"/>
      <c r="I22" s="41"/>
      <c r="J22" s="41"/>
      <c r="K22" s="41"/>
      <c r="L22" s="41"/>
      <c r="M22" s="41"/>
      <c r="N22" s="41"/>
      <c r="O22" s="41"/>
      <c r="P22" s="39"/>
      <c r="R22" s="38"/>
      <c r="S22" s="38"/>
      <c r="T22" s="38"/>
      <c r="U22" s="38"/>
      <c r="V22" s="38"/>
      <c r="W22" s="38"/>
      <c r="X22" s="38"/>
      <c r="Y22" s="38"/>
      <c r="Z22" s="38"/>
      <c r="AA22" s="38"/>
      <c r="AB22" s="38"/>
      <c r="AC22" s="38"/>
      <c r="AD22" s="38"/>
      <c r="AE22" s="38"/>
      <c r="AF22" s="37"/>
      <c r="AG22" s="38"/>
      <c r="AH22" s="37">
        <v>14909.7</v>
      </c>
      <c r="AI22" s="38">
        <v>0.35133770822817212</v>
      </c>
      <c r="AJ22" s="37">
        <v>15208.6</v>
      </c>
      <c r="AK22" s="38">
        <v>2.3631162712434817</v>
      </c>
      <c r="AL22" s="37">
        <v>15387.9</v>
      </c>
      <c r="AM22" s="38">
        <v>3.4320743683329713</v>
      </c>
      <c r="AN22" s="37">
        <v>15242</v>
      </c>
      <c r="AO22" s="38">
        <v>3.3860596358900708</v>
      </c>
      <c r="AP22" s="37">
        <v>14915.3</v>
      </c>
      <c r="AQ22" s="38">
        <v>3.3072905844380829</v>
      </c>
      <c r="AR22" s="37">
        <v>14611.7</v>
      </c>
      <c r="AS22" s="38">
        <v>3.1702994485514724</v>
      </c>
      <c r="AT22" s="37">
        <v>14439.4</v>
      </c>
      <c r="AU22" s="38">
        <v>3.2292657120184032</v>
      </c>
    </row>
    <row r="23" spans="1:47" ht="12.75" x14ac:dyDescent="0.2">
      <c r="A23" s="32" t="s">
        <v>39</v>
      </c>
      <c r="B23" s="88">
        <v>15530.7</v>
      </c>
      <c r="C23" s="89">
        <f t="shared" si="0"/>
        <v>3.3526542400628356</v>
      </c>
      <c r="D23" s="54"/>
      <c r="E23" s="54"/>
      <c r="F23" s="54"/>
      <c r="G23" s="41"/>
      <c r="H23" s="41"/>
      <c r="I23" s="41"/>
      <c r="J23" s="41"/>
      <c r="K23" s="41"/>
      <c r="L23" s="41"/>
      <c r="M23" s="41"/>
      <c r="N23" s="41"/>
      <c r="O23" s="41"/>
      <c r="P23" s="39"/>
      <c r="R23" s="39"/>
      <c r="S23" s="38"/>
      <c r="T23" s="39"/>
      <c r="U23" s="38"/>
      <c r="V23" s="38"/>
      <c r="W23" s="38"/>
      <c r="X23" s="38"/>
      <c r="Y23" s="38"/>
      <c r="Z23" s="38"/>
      <c r="AA23" s="38"/>
      <c r="AB23" s="38"/>
      <c r="AC23" s="38"/>
      <c r="AD23" s="38">
        <v>15621.4</v>
      </c>
      <c r="AE23" s="38">
        <v>3.9562384789943339</v>
      </c>
      <c r="AF23" s="37">
        <v>15612.2</v>
      </c>
      <c r="AG23" s="38">
        <v>3.8950149398744971</v>
      </c>
      <c r="AH23" s="37">
        <v>15782.8</v>
      </c>
      <c r="AI23" s="38">
        <v>5.8559193008578259</v>
      </c>
      <c r="AJ23" s="37">
        <v>15974.3</v>
      </c>
      <c r="AK23" s="38">
        <v>5.0346514472074944</v>
      </c>
      <c r="AL23" s="37">
        <v>15986.5</v>
      </c>
      <c r="AM23" s="38">
        <v>3.8900694701681227</v>
      </c>
      <c r="AN23" s="37">
        <v>15906.3</v>
      </c>
      <c r="AO23" s="38">
        <v>4.358351922319903</v>
      </c>
      <c r="AP23" s="37">
        <v>15649.4</v>
      </c>
      <c r="AQ23" s="38">
        <v>4.9217917172299508</v>
      </c>
      <c r="AR23" s="37">
        <v>15444.6</v>
      </c>
      <c r="AS23" s="38">
        <v>5.700226530793806</v>
      </c>
      <c r="AT23" s="37">
        <v>14951</v>
      </c>
      <c r="AU23" s="38">
        <v>3.5430835076249778</v>
      </c>
    </row>
    <row r="24" spans="1:47" ht="12.75" x14ac:dyDescent="0.2">
      <c r="A24" s="32" t="s">
        <v>40</v>
      </c>
      <c r="B24" s="88">
        <v>16900.900000000001</v>
      </c>
      <c r="C24" s="89">
        <f t="shared" si="0"/>
        <v>8.8225257071477881</v>
      </c>
      <c r="D24" s="54"/>
      <c r="E24" s="54"/>
      <c r="F24" s="54"/>
      <c r="G24" s="41"/>
      <c r="H24" s="41"/>
      <c r="I24" s="41"/>
      <c r="J24" s="41"/>
      <c r="K24" s="41"/>
      <c r="L24" s="41"/>
      <c r="M24" s="41"/>
      <c r="N24" s="41"/>
      <c r="O24" s="41"/>
      <c r="P24" s="39"/>
      <c r="R24" s="39"/>
      <c r="S24" s="38"/>
      <c r="T24" s="39"/>
      <c r="U24" s="38"/>
      <c r="V24" s="38"/>
      <c r="W24" s="38"/>
      <c r="X24" s="38"/>
      <c r="Y24" s="38"/>
      <c r="Z24" s="38">
        <v>16857.5</v>
      </c>
      <c r="AA24" s="38">
        <v>8.5430791915367621</v>
      </c>
      <c r="AB24" s="38">
        <v>16495.400000000001</v>
      </c>
      <c r="AC24" s="38">
        <v>6.2115680555287378</v>
      </c>
      <c r="AD24" s="38">
        <v>16454.400000000001</v>
      </c>
      <c r="AE24" s="38">
        <v>5.3324285915475</v>
      </c>
      <c r="AF24" s="37">
        <v>16379.3</v>
      </c>
      <c r="AG24" s="38">
        <v>4.9134651106186089</v>
      </c>
      <c r="AH24" s="37">
        <v>16585.3</v>
      </c>
      <c r="AI24" s="38">
        <v>5.0846491116911974</v>
      </c>
      <c r="AJ24" s="37">
        <v>16693.099999999999</v>
      </c>
      <c r="AK24" s="38">
        <v>4.4997276875982095</v>
      </c>
      <c r="AL24" s="37">
        <v>16669.400000000001</v>
      </c>
      <c r="AM24" s="38">
        <v>4.2717292715728883</v>
      </c>
      <c r="AN24" s="37">
        <v>16681.8</v>
      </c>
      <c r="AO24" s="38">
        <v>4.8754267177156141</v>
      </c>
      <c r="AP24" s="37">
        <v>16484.900000000001</v>
      </c>
      <c r="AQ24" s="38">
        <v>5.3388628318018716</v>
      </c>
      <c r="AR24" s="37"/>
      <c r="AS24" s="38"/>
      <c r="AT24" s="37"/>
      <c r="AU24" s="38"/>
    </row>
    <row r="25" spans="1:47" ht="12.75" x14ac:dyDescent="0.2">
      <c r="A25" s="32" t="s">
        <v>41</v>
      </c>
      <c r="B25" s="88">
        <v>18338.7</v>
      </c>
      <c r="C25" s="89">
        <f t="shared" si="0"/>
        <v>8.5072392594477186</v>
      </c>
      <c r="D25" s="54"/>
      <c r="E25" s="54"/>
      <c r="F25" s="54"/>
      <c r="G25" s="41"/>
      <c r="H25" s="41"/>
      <c r="I25" s="41"/>
      <c r="J25" s="41"/>
      <c r="K25" s="41"/>
      <c r="L25" s="41"/>
      <c r="M25" s="41"/>
      <c r="N25" s="41"/>
      <c r="O25" s="41"/>
      <c r="P25" s="39"/>
      <c r="R25" s="39"/>
      <c r="S25" s="38"/>
      <c r="T25" s="39"/>
      <c r="U25" s="38"/>
      <c r="V25" s="38"/>
      <c r="W25" s="38"/>
      <c r="X25" s="38">
        <v>17912.5</v>
      </c>
      <c r="Y25" s="38">
        <v>5.9853584120000001</v>
      </c>
      <c r="Z25" s="38">
        <v>18067.5</v>
      </c>
      <c r="AA25" s="38">
        <v>7.1778140293637938</v>
      </c>
      <c r="AB25" s="38">
        <v>17641</v>
      </c>
      <c r="AC25" s="38">
        <v>6.9449664755022456</v>
      </c>
      <c r="AD25" s="38">
        <v>17514.5</v>
      </c>
      <c r="AE25" s="38">
        <v>6.4426536367172105</v>
      </c>
      <c r="AF25" s="37">
        <v>17360.099999999999</v>
      </c>
      <c r="AG25" s="38">
        <v>5.9880458871868658</v>
      </c>
      <c r="AH25" s="37">
        <v>17611.099999999999</v>
      </c>
      <c r="AI25" s="38">
        <v>6.1849951463042618</v>
      </c>
      <c r="AJ25" s="37">
        <v>17577</v>
      </c>
      <c r="AK25" s="38">
        <v>5.2950021266271685</v>
      </c>
      <c r="AL25" s="37">
        <v>17520.2</v>
      </c>
      <c r="AM25" s="38">
        <v>5.1039629500761796</v>
      </c>
      <c r="AN25" s="37"/>
      <c r="AO25" s="38"/>
      <c r="AP25" s="37"/>
      <c r="AQ25" s="38"/>
      <c r="AR25" s="37"/>
      <c r="AS25" s="38"/>
      <c r="AT25" s="37"/>
      <c r="AU25" s="38"/>
    </row>
    <row r="26" spans="1:47" ht="12.75" x14ac:dyDescent="0.2">
      <c r="A26" s="32" t="s">
        <v>42</v>
      </c>
      <c r="B26" s="88">
        <v>19895.8</v>
      </c>
      <c r="C26" s="89">
        <f t="shared" si="0"/>
        <v>8.4907872422799855</v>
      </c>
      <c r="D26" s="54"/>
      <c r="E26" s="54"/>
      <c r="F26" s="54"/>
      <c r="G26" s="41"/>
      <c r="H26" s="41"/>
      <c r="I26" s="41"/>
      <c r="J26" s="41"/>
      <c r="K26" s="41"/>
      <c r="L26" s="41"/>
      <c r="M26" s="41"/>
      <c r="N26" s="41"/>
      <c r="O26" s="41"/>
      <c r="P26" s="38"/>
      <c r="R26" s="38">
        <v>20078.8</v>
      </c>
      <c r="S26" s="38">
        <v>9.4886769509288982</v>
      </c>
      <c r="T26" s="39">
        <v>19435.599999999999</v>
      </c>
      <c r="U26" s="38">
        <v>5.9813400077431744</v>
      </c>
      <c r="V26" s="38">
        <v>19024.5</v>
      </c>
      <c r="W26" s="38">
        <v>3.7396325802810493</v>
      </c>
      <c r="X26" s="38">
        <v>18692.3</v>
      </c>
      <c r="Y26" s="38">
        <v>4.3534972420000004</v>
      </c>
      <c r="Z26" s="38">
        <v>18845.400000000001</v>
      </c>
      <c r="AA26" s="38">
        <v>4.3055209630552094</v>
      </c>
      <c r="AB26" s="38">
        <v>18402.900000000001</v>
      </c>
      <c r="AC26" s="38">
        <v>4.3189161612153582</v>
      </c>
      <c r="AD26" s="38">
        <v>18299.400000000001</v>
      </c>
      <c r="AE26" s="38">
        <v>4.4814296725570246</v>
      </c>
      <c r="AF26" s="37">
        <v>18093.8</v>
      </c>
      <c r="AG26" s="38">
        <v>4.2263581430982633</v>
      </c>
      <c r="AH26" s="37">
        <v>18472.900000000001</v>
      </c>
      <c r="AI26" s="38">
        <v>4.8935046646717328</v>
      </c>
      <c r="AJ26" s="37"/>
      <c r="AK26" s="38"/>
      <c r="AL26" s="37"/>
      <c r="AM26" s="38"/>
      <c r="AN26" s="37"/>
      <c r="AO26" s="38"/>
      <c r="AP26" s="37"/>
      <c r="AQ26" s="38"/>
      <c r="AR26" s="37"/>
      <c r="AS26" s="38"/>
      <c r="AT26" s="37"/>
      <c r="AU26" s="38"/>
    </row>
    <row r="27" spans="1:47" ht="12.75" x14ac:dyDescent="0.2">
      <c r="A27" s="40" t="s">
        <v>43</v>
      </c>
      <c r="B27" s="39">
        <v>22272.199361460003</v>
      </c>
      <c r="C27" s="89">
        <f>100*(B27/B26-1)</f>
        <v>11.944226225937161</v>
      </c>
      <c r="D27" s="54"/>
      <c r="E27" s="54"/>
      <c r="F27" s="54"/>
      <c r="G27" s="41"/>
      <c r="H27" s="77"/>
      <c r="I27" s="41"/>
      <c r="J27" s="77"/>
      <c r="K27" s="41"/>
      <c r="L27" s="77"/>
      <c r="M27" s="41"/>
      <c r="N27" s="77">
        <v>22189.081740030004</v>
      </c>
      <c r="O27" s="41">
        <v>11.52646156490318</v>
      </c>
      <c r="P27" s="38">
        <v>21631.4</v>
      </c>
      <c r="Q27" s="34">
        <v>8.6999999999999993</v>
      </c>
      <c r="R27" s="38">
        <v>21594.1</v>
      </c>
      <c r="S27" s="38">
        <v>7.5467657429726831</v>
      </c>
      <c r="T27" s="39">
        <v>20025.400000000001</v>
      </c>
      <c r="U27" s="38">
        <v>3.0346374693860811</v>
      </c>
      <c r="V27" s="38">
        <v>19804.5</v>
      </c>
      <c r="W27" s="38">
        <v>4.0999763462903127</v>
      </c>
      <c r="X27" s="38">
        <v>19662.599999999999</v>
      </c>
      <c r="Y27" s="38">
        <v>5.1907177180000001</v>
      </c>
      <c r="Z27" s="38">
        <v>19754.099999999999</v>
      </c>
      <c r="AA27" s="38">
        <v>4.8218663440414922</v>
      </c>
      <c r="AB27" s="38">
        <v>19340.900000000001</v>
      </c>
      <c r="AC27" s="38">
        <v>5.0970227518488898</v>
      </c>
      <c r="AD27" s="38">
        <v>19262</v>
      </c>
      <c r="AE27" s="38">
        <v>5.2602817578718319</v>
      </c>
      <c r="AF27" s="38"/>
      <c r="AG27" s="38"/>
      <c r="AH27" s="38"/>
      <c r="AI27" s="38"/>
      <c r="AJ27" s="38"/>
      <c r="AK27" s="38"/>
      <c r="AL27" s="38"/>
      <c r="AM27" s="38"/>
      <c r="AN27" s="38"/>
      <c r="AO27" s="38"/>
      <c r="AP27" s="38"/>
      <c r="AQ27" s="38"/>
      <c r="AR27" s="38"/>
      <c r="AS27" s="38"/>
      <c r="AT27" s="38"/>
      <c r="AU27" s="38"/>
    </row>
    <row r="28" spans="1:47" ht="12.75" x14ac:dyDescent="0.2">
      <c r="A28" s="42" t="s">
        <v>44</v>
      </c>
      <c r="B28" s="39">
        <v>22929.064664980004</v>
      </c>
      <c r="C28" s="89">
        <f>100*(B28/B27-1)</f>
        <v>2.9492610624554993</v>
      </c>
      <c r="D28" s="54"/>
      <c r="E28" s="54"/>
      <c r="F28" s="54"/>
      <c r="G28" s="41"/>
      <c r="H28" s="80"/>
      <c r="I28" s="41"/>
      <c r="J28" s="80">
        <v>22445.771382949999</v>
      </c>
      <c r="K28" s="41">
        <v>0.77932142521297543</v>
      </c>
      <c r="L28" s="80">
        <v>22174.537414580001</v>
      </c>
      <c r="M28" s="41">
        <v>-0.43849260369409615</v>
      </c>
      <c r="N28" s="80">
        <v>21827.03559634</v>
      </c>
      <c r="O28" s="41">
        <v>-1.6316409481554106</v>
      </c>
      <c r="P28" s="38">
        <v>21488.9</v>
      </c>
      <c r="Q28" s="34">
        <v>-0.7</v>
      </c>
      <c r="R28" s="38">
        <v>21292</v>
      </c>
      <c r="S28" s="38">
        <v>-1.3989932435248487</v>
      </c>
      <c r="T28" s="39">
        <v>20547</v>
      </c>
      <c r="U28" s="38">
        <v>2.6046920411077812</v>
      </c>
      <c r="V28" s="38">
        <v>20402.8</v>
      </c>
      <c r="W28" s="38">
        <v>3.0210305738594734</v>
      </c>
      <c r="X28" s="38">
        <v>20487.599999999999</v>
      </c>
      <c r="Y28" s="38">
        <v>4.1960395769999996</v>
      </c>
      <c r="Z28" s="38">
        <v>20583</v>
      </c>
      <c r="AA28" s="38">
        <v>4.1960909380837519</v>
      </c>
      <c r="AB28" s="38"/>
      <c r="AC28" s="38"/>
      <c r="AD28" s="38"/>
      <c r="AE28" s="38"/>
      <c r="AF28" s="38"/>
      <c r="AG28" s="38"/>
      <c r="AH28" s="38"/>
      <c r="AI28" s="38"/>
      <c r="AJ28" s="38"/>
      <c r="AK28" s="38"/>
      <c r="AL28" s="38"/>
      <c r="AM28" s="38"/>
      <c r="AN28" s="38"/>
      <c r="AO28" s="38"/>
      <c r="AP28" s="38"/>
      <c r="AQ28" s="38"/>
      <c r="AR28" s="38"/>
      <c r="AS28" s="38"/>
      <c r="AT28" s="38"/>
      <c r="AU28" s="38"/>
    </row>
    <row r="29" spans="1:47" ht="12.75" x14ac:dyDescent="0.2">
      <c r="A29" s="42" t="s">
        <v>45</v>
      </c>
      <c r="B29" s="39">
        <v>23652.762281979998</v>
      </c>
      <c r="C29" s="89">
        <f>100*(B29/B28-1)</f>
        <v>3.1562456976507614</v>
      </c>
      <c r="D29" s="54"/>
      <c r="E29" s="54"/>
      <c r="F29" s="90">
        <v>23813.742143513729</v>
      </c>
      <c r="G29" s="41">
        <v>3.8582903077091668</v>
      </c>
      <c r="H29" s="80">
        <v>24091.695172129999</v>
      </c>
      <c r="I29" s="41">
        <v>5.0705535709256537</v>
      </c>
      <c r="J29" s="80">
        <v>24080.5859002</v>
      </c>
      <c r="K29" s="41">
        <v>7.2833964552085684</v>
      </c>
      <c r="L29" s="80">
        <v>23803.87046826</v>
      </c>
      <c r="M29" s="41">
        <v>7.3477656972843919</v>
      </c>
      <c r="N29" s="80">
        <v>23163.378278829998</v>
      </c>
      <c r="O29" s="41">
        <v>6.1224194948125588</v>
      </c>
      <c r="P29" s="38">
        <v>22669.7</v>
      </c>
      <c r="Q29" s="34">
        <v>5.5</v>
      </c>
      <c r="R29" s="38">
        <v>22467.599999999999</v>
      </c>
      <c r="S29" s="38">
        <v>5.5213225624647588</v>
      </c>
      <c r="T29" s="39">
        <v>21442.2</v>
      </c>
      <c r="U29" s="38">
        <v>4.3568404146590689</v>
      </c>
      <c r="V29" s="38">
        <v>21339.599999999999</v>
      </c>
      <c r="W29" s="38">
        <v>4.5915266532044585</v>
      </c>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ht="12.75" x14ac:dyDescent="0.2">
      <c r="A30" s="42" t="s">
        <v>66</v>
      </c>
      <c r="B30" s="81"/>
      <c r="C30" s="89"/>
      <c r="D30" s="90">
        <v>24381.556776805119</v>
      </c>
      <c r="E30" s="54">
        <f>(D30/B29-1)*100</f>
        <v>3.0812236056689146</v>
      </c>
      <c r="F30" s="90">
        <v>24327.720271533861</v>
      </c>
      <c r="G30" s="41">
        <v>2.1583257470524364</v>
      </c>
      <c r="H30" s="80">
        <v>25050.036839140001</v>
      </c>
      <c r="I30" s="41">
        <v>3.9778922162299324</v>
      </c>
      <c r="J30" s="80">
        <v>25244.877765770001</v>
      </c>
      <c r="K30" s="41">
        <v>4.834981467624222</v>
      </c>
      <c r="L30" s="80">
        <v>24935.142231649999</v>
      </c>
      <c r="M30" s="41">
        <v>4.7524698342583882</v>
      </c>
      <c r="N30" s="80">
        <v>24474.99040509</v>
      </c>
      <c r="O30" s="41">
        <v>5.6624388311213636</v>
      </c>
      <c r="P30" s="38">
        <v>23553.200000000001</v>
      </c>
      <c r="Q30" s="34">
        <v>3.9</v>
      </c>
      <c r="R30" s="38">
        <v>23354.2</v>
      </c>
      <c r="S30" s="38">
        <v>3.9461268671331151</v>
      </c>
    </row>
    <row r="31" spans="1:47" ht="12.75" x14ac:dyDescent="0.2">
      <c r="A31" s="42" t="s">
        <v>71</v>
      </c>
      <c r="B31" s="81"/>
      <c r="C31" s="89"/>
      <c r="D31" s="91">
        <v>25426.587711608419</v>
      </c>
      <c r="E31" s="54">
        <f>(D31/D30-1)*100</f>
        <v>4.2861534411841484</v>
      </c>
      <c r="F31" s="91">
        <v>25303.439790574823</v>
      </c>
      <c r="G31" s="41">
        <v>4.0107314131799798</v>
      </c>
      <c r="H31" s="77">
        <v>25836.16998649</v>
      </c>
      <c r="I31" s="41">
        <v>3.1382514620564876</v>
      </c>
      <c r="J31" s="77">
        <v>26073.794743220002</v>
      </c>
      <c r="K31" s="41">
        <v>3.2835056091019998</v>
      </c>
      <c r="L31" s="77">
        <v>25787.01764038</v>
      </c>
      <c r="M31" s="41">
        <v>3.4163647466534997</v>
      </c>
      <c r="N31" s="77">
        <v>25629.383928269999</v>
      </c>
      <c r="O31" s="41">
        <v>4.7166250285431088</v>
      </c>
      <c r="P31" s="38"/>
      <c r="Q31" s="34"/>
      <c r="R31" s="38"/>
      <c r="S31" s="38"/>
    </row>
    <row r="32" spans="1:47" ht="12.75" x14ac:dyDescent="0.2">
      <c r="A32" s="42" t="s">
        <v>73</v>
      </c>
      <c r="B32" s="81"/>
      <c r="C32" s="89"/>
      <c r="D32" s="91">
        <v>26790.801121997967</v>
      </c>
      <c r="E32" s="54">
        <f t="shared" ref="E32:E33" si="1">(D32/D31-1)*100</f>
        <v>5.3653027526250341</v>
      </c>
      <c r="F32" s="91">
        <v>26619.691403520854</v>
      </c>
      <c r="G32" s="41">
        <v>5.2018682986979314</v>
      </c>
      <c r="H32" s="77">
        <v>27115.559337660001</v>
      </c>
      <c r="I32" s="41">
        <v>4.9519311563556414</v>
      </c>
      <c r="J32" s="77">
        <v>27482.679058200003</v>
      </c>
      <c r="K32" s="41">
        <v>5.4034494359374241</v>
      </c>
      <c r="L32" s="77"/>
      <c r="M32" s="41"/>
      <c r="N32" s="77"/>
      <c r="O32" s="41"/>
      <c r="P32" s="38"/>
      <c r="Q32" s="34"/>
      <c r="R32" s="38"/>
      <c r="S32" s="38"/>
    </row>
    <row r="33" spans="1:47" ht="12.75" x14ac:dyDescent="0.2">
      <c r="A33" s="42" t="s">
        <v>77</v>
      </c>
      <c r="B33" s="81"/>
      <c r="C33" s="89"/>
      <c r="D33" s="91">
        <v>28355.948257092245</v>
      </c>
      <c r="E33" s="54">
        <f t="shared" si="1"/>
        <v>5.8421065050165089</v>
      </c>
      <c r="F33" s="91">
        <v>28139.82351718676</v>
      </c>
      <c r="G33" s="41">
        <v>5.7105549821093904</v>
      </c>
      <c r="H33" s="77"/>
      <c r="I33" s="41"/>
      <c r="J33" s="77"/>
      <c r="K33" s="41"/>
      <c r="L33" s="77"/>
      <c r="M33" s="41"/>
      <c r="N33" s="77"/>
      <c r="O33" s="41"/>
      <c r="P33" s="38"/>
      <c r="Q33" s="34"/>
      <c r="R33" s="38"/>
      <c r="S33" s="38"/>
    </row>
    <row r="34" spans="1:47" ht="3.75" customHeight="1" thickBot="1" x14ac:dyDescent="0.25">
      <c r="A34" s="43"/>
      <c r="B34" s="59"/>
      <c r="C34" s="66"/>
      <c r="D34" s="86"/>
      <c r="E34" s="86"/>
      <c r="F34" s="86"/>
      <c r="G34" s="86"/>
      <c r="H34" s="59"/>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ht="12.75" x14ac:dyDescent="0.2">
      <c r="B35" s="13" t="s">
        <v>46</v>
      </c>
      <c r="C35" s="27"/>
      <c r="D35" s="27"/>
      <c r="E35" s="27"/>
      <c r="F35" s="27"/>
      <c r="G35" s="27"/>
      <c r="H35" s="27"/>
      <c r="I35" s="27"/>
      <c r="J35" s="27"/>
      <c r="K35" s="27"/>
      <c r="L35" s="27"/>
      <c r="M35" s="27"/>
      <c r="N35" s="27"/>
      <c r="O35" s="27"/>
      <c r="P35" s="27"/>
      <c r="Q35" s="27"/>
      <c r="R35" s="27"/>
      <c r="S35" s="14"/>
      <c r="T35" s="27"/>
      <c r="U35" s="14"/>
      <c r="V35" s="27"/>
      <c r="W35" s="14"/>
      <c r="X35" s="14"/>
      <c r="Y35" s="14"/>
      <c r="Z35" s="14"/>
      <c r="AA35" s="27"/>
      <c r="AB35" s="27"/>
      <c r="AC35" s="27"/>
      <c r="AD35" s="27"/>
      <c r="AE35" s="27"/>
      <c r="AF35" s="13"/>
      <c r="AG35" s="27"/>
      <c r="AH35" s="13"/>
      <c r="AI35" s="27"/>
      <c r="AJ35" s="13"/>
      <c r="AK35" s="27"/>
      <c r="AL35" s="13"/>
      <c r="AM35" s="27"/>
      <c r="AN35" s="13"/>
      <c r="AO35" s="27"/>
      <c r="AP35" s="13"/>
      <c r="AQ35" s="27"/>
      <c r="AR35" s="13"/>
      <c r="AS35" s="27"/>
      <c r="AT35" s="13"/>
      <c r="AU35" s="27"/>
    </row>
    <row r="36" spans="1:47" ht="12.75" x14ac:dyDescent="0.2">
      <c r="B36" s="44"/>
      <c r="C36" s="45"/>
      <c r="D36" s="45"/>
      <c r="E36" s="45"/>
      <c r="F36" s="45"/>
      <c r="G36" s="45"/>
      <c r="H36" s="45"/>
      <c r="I36" s="45"/>
      <c r="J36" s="45"/>
      <c r="K36" s="45"/>
      <c r="L36" s="45"/>
      <c r="M36" s="45"/>
      <c r="N36" s="45"/>
      <c r="O36" s="45"/>
      <c r="P36" s="45"/>
      <c r="Q36" s="45"/>
      <c r="R36" s="45"/>
      <c r="S36" s="49"/>
      <c r="T36" s="45"/>
      <c r="U36" s="49"/>
      <c r="V36" s="45"/>
      <c r="W36" s="49"/>
      <c r="X36" s="49"/>
      <c r="Y36" s="49"/>
      <c r="Z36" s="49"/>
      <c r="AA36" s="45"/>
      <c r="AB36" s="45"/>
      <c r="AC36" s="45"/>
      <c r="AD36" s="45"/>
      <c r="AE36" s="45"/>
      <c r="AF36" s="44"/>
      <c r="AG36" s="45"/>
      <c r="AH36" s="44"/>
      <c r="AI36" s="45"/>
      <c r="AJ36" s="44"/>
      <c r="AK36" s="45"/>
      <c r="AL36" s="44"/>
      <c r="AM36" s="45"/>
      <c r="AN36" s="44"/>
      <c r="AO36" s="45"/>
      <c r="AP36" s="44"/>
      <c r="AQ36" s="45"/>
      <c r="AR36" s="44"/>
      <c r="AS36" s="45"/>
      <c r="AT36" s="44"/>
      <c r="AU36" s="45"/>
    </row>
    <row r="37" spans="1:47" ht="12.75" x14ac:dyDescent="0.2">
      <c r="B37" s="46"/>
      <c r="AF37" s="32"/>
      <c r="AH37" s="32"/>
      <c r="AJ37" s="32"/>
      <c r="AL37" s="32"/>
      <c r="AN37" s="32"/>
      <c r="AP37" s="32"/>
      <c r="AR37" s="32"/>
      <c r="AT37" s="32"/>
    </row>
    <row r="38" spans="1:47" ht="12.75" x14ac:dyDescent="0.2">
      <c r="B38" s="35"/>
      <c r="AF38" s="32"/>
      <c r="AH38" s="32"/>
      <c r="AJ38" s="32"/>
      <c r="AL38" s="32"/>
      <c r="AN38" s="32"/>
      <c r="AP38" s="32"/>
      <c r="AR38" s="32"/>
      <c r="AT38" s="32"/>
    </row>
    <row r="39" spans="1:47" ht="12.75" x14ac:dyDescent="0.2">
      <c r="B39" s="35"/>
      <c r="AF39" s="32"/>
      <c r="AH39" s="32"/>
      <c r="AJ39" s="32"/>
      <c r="AL39" s="32"/>
      <c r="AN39" s="32"/>
      <c r="AP39" s="32"/>
      <c r="AR39" s="32"/>
      <c r="AT39" s="32"/>
    </row>
    <row r="40" spans="1:47" ht="12.75" x14ac:dyDescent="0.2">
      <c r="B40" s="35"/>
      <c r="AF40" s="32"/>
      <c r="AH40" s="32"/>
      <c r="AJ40" s="32"/>
      <c r="AL40" s="32"/>
      <c r="AN40" s="32"/>
      <c r="AP40" s="32"/>
      <c r="AR40" s="32"/>
      <c r="AT40" s="32"/>
    </row>
    <row r="41" spans="1:47" ht="12.75" hidden="1" x14ac:dyDescent="0.2">
      <c r="B41" s="35"/>
      <c r="H41" s="32"/>
      <c r="L41" s="32"/>
      <c r="M41" s="32"/>
      <c r="AF41" s="32"/>
      <c r="AH41" s="32"/>
      <c r="AJ41" s="32"/>
      <c r="AL41" s="32"/>
      <c r="AN41" s="32"/>
      <c r="AP41" s="32"/>
      <c r="AR41" s="32"/>
      <c r="AT41" s="32"/>
    </row>
    <row r="42" spans="1:47" ht="12.75" hidden="1" x14ac:dyDescent="0.2">
      <c r="C42" s="32"/>
      <c r="D42" s="32"/>
      <c r="E42" s="32"/>
      <c r="F42" s="32"/>
      <c r="G42" s="32"/>
      <c r="H42" s="32"/>
      <c r="I42" s="32"/>
      <c r="J42" s="32"/>
      <c r="K42" s="32"/>
      <c r="L42" s="32"/>
      <c r="M42" s="32"/>
      <c r="N42" s="32"/>
      <c r="O42" s="32"/>
      <c r="AF42" s="32"/>
      <c r="AH42" s="32"/>
      <c r="AJ42" s="32"/>
      <c r="AL42" s="32"/>
      <c r="AN42" s="32"/>
      <c r="AP42" s="32"/>
      <c r="AR42" s="32"/>
      <c r="AT42" s="32"/>
    </row>
    <row r="43" spans="1:47" ht="12.75" hidden="1" x14ac:dyDescent="0.2">
      <c r="C43" s="32"/>
      <c r="D43" s="32"/>
      <c r="E43" s="32"/>
      <c r="F43" s="32"/>
      <c r="G43" s="32"/>
      <c r="H43" s="32"/>
      <c r="I43" s="32"/>
      <c r="J43" s="32"/>
      <c r="K43" s="32"/>
      <c r="L43" s="32"/>
      <c r="M43" s="32"/>
      <c r="N43" s="32"/>
      <c r="O43" s="32"/>
      <c r="AF43" s="32"/>
      <c r="AH43" s="32"/>
      <c r="AJ43" s="32"/>
      <c r="AL43" s="32"/>
      <c r="AN43" s="32"/>
      <c r="AP43" s="32"/>
      <c r="AR43" s="32"/>
      <c r="AT43" s="32"/>
    </row>
    <row r="44" spans="1:47" ht="12.75"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t="12.75"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t="12.75"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t="12.75"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t="12.75"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t="12.75"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t="12.75"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t="12.75"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t="12.75"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t="12.75"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t="12.75"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t="12.75" hidden="1" x14ac:dyDescent="0.2">
      <c r="C55" s="32"/>
      <c r="D55" s="32"/>
      <c r="E55" s="32"/>
      <c r="F55" s="32"/>
      <c r="G55" s="32"/>
      <c r="H55" s="32"/>
      <c r="I55" s="32"/>
      <c r="J55" s="32"/>
      <c r="K55" s="32"/>
      <c r="L55" s="32"/>
      <c r="M55" s="32"/>
      <c r="N55" s="32"/>
      <c r="O55" s="32"/>
      <c r="AF55" s="32"/>
      <c r="AH55" s="32"/>
      <c r="AJ55" s="32"/>
      <c r="AL55" s="32"/>
      <c r="AN55" s="32"/>
      <c r="AP55" s="32"/>
      <c r="AR55" s="32"/>
      <c r="AT55" s="32"/>
    </row>
    <row r="56" spans="2:46" ht="12.75" hidden="1" x14ac:dyDescent="0.2">
      <c r="B56" s="32"/>
      <c r="C56" s="32"/>
      <c r="D56" s="32"/>
      <c r="E56" s="32"/>
      <c r="F56" s="32"/>
      <c r="G56" s="32"/>
      <c r="I56" s="32"/>
      <c r="J56" s="32"/>
      <c r="K56" s="32"/>
      <c r="N56" s="32"/>
      <c r="O56" s="32"/>
      <c r="AF56" s="32"/>
      <c r="AH56" s="32"/>
      <c r="AJ56" s="32"/>
      <c r="AL56" s="32"/>
      <c r="AN56" s="32"/>
      <c r="AP56" s="32"/>
      <c r="AR56" s="32"/>
      <c r="AT56" s="32"/>
    </row>
    <row r="57" spans="2:46" ht="12.75" hidden="1" x14ac:dyDescent="0.2"/>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57"/>
  <sheetViews>
    <sheetView showGridLines="0" workbookViewId="0">
      <pane xSplit="1" ySplit="6" topLeftCell="B7" activePane="bottomRight" state="frozen"/>
      <selection activeCell="B7" sqref="B7:F33"/>
      <selection pane="topRight" activeCell="B7" sqref="B7:F33"/>
      <selection pane="bottomLeft" activeCell="B7" sqref="B7:F33"/>
      <selection pane="bottomRight" activeCell="B1" sqref="B1"/>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0.5703125" style="34" customWidth="1"/>
    <col min="5"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7109375" style="34" customWidth="1"/>
    <col min="15" max="15" width="7.42578125" style="34" customWidth="1"/>
    <col min="16" max="16" width="12.7109375" style="32" customWidth="1"/>
    <col min="17" max="17" width="6.140625" style="40" customWidth="1"/>
    <col min="18" max="18" width="12.85546875" style="32" customWidth="1"/>
    <col min="19" max="19" width="5.42578125" style="40" customWidth="1"/>
    <col min="20" max="20" width="12.85546875" style="32" customWidth="1"/>
    <col min="21" max="21" width="5.42578125" style="40" customWidth="1"/>
    <col min="22" max="22" width="12.85546875" style="32" customWidth="1"/>
    <col min="23" max="23" width="5.42578125" style="40" customWidth="1"/>
    <col min="24" max="24" width="12.85546875" style="40" customWidth="1"/>
    <col min="25" max="25" width="5.42578125" style="40" customWidth="1"/>
    <col min="26" max="26" width="12.85546875" style="40"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ht="12.75" x14ac:dyDescent="0.2">
      <c r="B1" s="33" t="s">
        <v>13</v>
      </c>
      <c r="AF1" s="32"/>
      <c r="AH1" s="32"/>
      <c r="AJ1" s="32"/>
      <c r="AL1" s="32"/>
      <c r="AN1" s="32"/>
      <c r="AP1" s="32"/>
      <c r="AR1" s="32"/>
      <c r="AT1" s="32"/>
    </row>
    <row r="2" spans="1:47" ht="12.75" x14ac:dyDescent="0.2">
      <c r="B2" s="15" t="str">
        <f>Overview!B2</f>
        <v>2019-20 Budget Update</v>
      </c>
      <c r="AF2" s="32"/>
      <c r="AH2" s="32"/>
      <c r="AJ2" s="32"/>
      <c r="AL2" s="32"/>
      <c r="AN2" s="32"/>
      <c r="AP2" s="32"/>
      <c r="AR2" s="32"/>
      <c r="AT2" s="32"/>
    </row>
    <row r="3" spans="1:47" ht="12.75" x14ac:dyDescent="0.2">
      <c r="B3" s="35"/>
      <c r="AF3" s="32"/>
      <c r="AH3" s="32"/>
      <c r="AJ3" s="32"/>
      <c r="AL3" s="32"/>
      <c r="AN3" s="32"/>
      <c r="AP3" s="32"/>
      <c r="AR3" s="32"/>
      <c r="AT3" s="32"/>
    </row>
    <row r="4" spans="1:47" ht="12.75" x14ac:dyDescent="0.2">
      <c r="A4" s="16"/>
      <c r="B4" s="17" t="s">
        <v>48</v>
      </c>
      <c r="C4" s="63"/>
      <c r="D4" s="76" t="s">
        <v>49</v>
      </c>
      <c r="E4" s="74"/>
      <c r="F4" s="76" t="s">
        <v>49</v>
      </c>
      <c r="G4" s="74"/>
      <c r="H4" s="74"/>
      <c r="I4" s="74"/>
      <c r="J4" s="74"/>
      <c r="K4" s="74"/>
      <c r="L4" s="74"/>
      <c r="M4" s="74"/>
      <c r="N4" s="76"/>
      <c r="O4" s="74"/>
      <c r="P4" s="20"/>
      <c r="Q4" s="20"/>
      <c r="R4" s="20"/>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26.25" customHeight="1" x14ac:dyDescent="0.2">
      <c r="A5" s="21"/>
      <c r="B5" s="22" t="s">
        <v>50</v>
      </c>
      <c r="C5" s="64" t="s">
        <v>51</v>
      </c>
      <c r="D5" s="75" t="s">
        <v>79</v>
      </c>
      <c r="E5" s="75"/>
      <c r="F5" s="75" t="s">
        <v>76</v>
      </c>
      <c r="G5" s="75"/>
      <c r="H5" s="75" t="s">
        <v>75</v>
      </c>
      <c r="I5" s="75"/>
      <c r="J5" s="75" t="s">
        <v>74</v>
      </c>
      <c r="K5" s="75"/>
      <c r="L5" s="75" t="s">
        <v>72</v>
      </c>
      <c r="M5" s="75"/>
      <c r="N5" s="75" t="s">
        <v>70</v>
      </c>
      <c r="O5" s="75"/>
      <c r="P5" s="62" t="s">
        <v>69</v>
      </c>
      <c r="Q5" s="25"/>
      <c r="R5" s="25"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ht="12.75" x14ac:dyDescent="0.2">
      <c r="A6" s="21"/>
      <c r="B6" s="22" t="s">
        <v>21</v>
      </c>
      <c r="C6" s="64" t="s">
        <v>22</v>
      </c>
      <c r="D6" s="75" t="s">
        <v>21</v>
      </c>
      <c r="E6" s="75" t="s">
        <v>22</v>
      </c>
      <c r="F6" s="23" t="s">
        <v>21</v>
      </c>
      <c r="G6" s="25" t="s">
        <v>22</v>
      </c>
      <c r="H6" s="23" t="s">
        <v>21</v>
      </c>
      <c r="I6" s="25" t="s">
        <v>22</v>
      </c>
      <c r="J6" s="23" t="s">
        <v>21</v>
      </c>
      <c r="K6" s="25" t="s">
        <v>22</v>
      </c>
      <c r="L6" s="23" t="s">
        <v>21</v>
      </c>
      <c r="M6" s="25" t="s">
        <v>22</v>
      </c>
      <c r="N6" s="23" t="s">
        <v>21</v>
      </c>
      <c r="O6" s="25" t="s">
        <v>22</v>
      </c>
      <c r="P6" s="23"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ht="12.75" x14ac:dyDescent="0.2">
      <c r="A7" s="32" t="s">
        <v>23</v>
      </c>
      <c r="B7" s="88">
        <v>2386.3000000000002</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ht="12.75" x14ac:dyDescent="0.2">
      <c r="A8" s="32" t="s">
        <v>24</v>
      </c>
      <c r="B8" s="88">
        <v>2345.5</v>
      </c>
      <c r="C8" s="89">
        <f t="shared" ref="C8:C26" si="0">100*(B8/B7-1)</f>
        <v>-1.7097598793110791</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ht="12.75" x14ac:dyDescent="0.2">
      <c r="A9" s="32" t="s">
        <v>25</v>
      </c>
      <c r="B9" s="88">
        <v>2131.9</v>
      </c>
      <c r="C9" s="89">
        <f t="shared" si="0"/>
        <v>-9.106800255808988</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ht="12.75" x14ac:dyDescent="0.2">
      <c r="A10" s="32" t="s">
        <v>26</v>
      </c>
      <c r="B10" s="88">
        <v>2325.8000000000002</v>
      </c>
      <c r="C10" s="89">
        <f t="shared" si="0"/>
        <v>9.0951733195741014</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ht="12.75" x14ac:dyDescent="0.2">
      <c r="A11" s="32" t="s">
        <v>27</v>
      </c>
      <c r="B11" s="88">
        <v>2512.8000000000002</v>
      </c>
      <c r="C11" s="89">
        <f t="shared" si="0"/>
        <v>8.0402442170435897</v>
      </c>
      <c r="D11" s="54"/>
      <c r="E11" s="54"/>
      <c r="F11" s="54"/>
      <c r="G11" s="41"/>
      <c r="H11" s="41"/>
      <c r="I11" s="41"/>
      <c r="J11" s="41"/>
      <c r="K11" s="41"/>
      <c r="L11" s="41"/>
      <c r="M11" s="41"/>
      <c r="N11" s="41"/>
      <c r="O11" s="41"/>
      <c r="P11" s="38"/>
      <c r="Q11" s="38"/>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ht="12.75" x14ac:dyDescent="0.2">
      <c r="A12" s="32" t="s">
        <v>28</v>
      </c>
      <c r="B12" s="88">
        <v>2558.6</v>
      </c>
      <c r="C12" s="89">
        <f t="shared" si="0"/>
        <v>1.8226679401464496</v>
      </c>
      <c r="D12" s="54"/>
      <c r="E12" s="54"/>
      <c r="F12" s="54"/>
      <c r="G12" s="41"/>
      <c r="H12" s="41"/>
      <c r="I12" s="41"/>
      <c r="J12" s="41"/>
      <c r="K12" s="41"/>
      <c r="L12" s="41"/>
      <c r="M12" s="41"/>
      <c r="N12" s="41"/>
      <c r="O12" s="41"/>
      <c r="P12" s="38"/>
      <c r="Q12" s="38"/>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ht="12.75" x14ac:dyDescent="0.2">
      <c r="A13" s="32" t="s">
        <v>29</v>
      </c>
      <c r="B13" s="88">
        <v>2619.6999999999998</v>
      </c>
      <c r="C13" s="89">
        <f t="shared" si="0"/>
        <v>2.3880247010083622</v>
      </c>
      <c r="D13" s="54"/>
      <c r="E13" s="54"/>
      <c r="F13" s="54"/>
      <c r="G13" s="41"/>
      <c r="H13" s="41"/>
      <c r="I13" s="41"/>
      <c r="J13" s="41"/>
      <c r="K13" s="41"/>
      <c r="L13" s="41"/>
      <c r="M13" s="41"/>
      <c r="N13" s="41"/>
      <c r="O13" s="41"/>
      <c r="P13" s="38"/>
      <c r="Q13" s="38"/>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ht="12.75" x14ac:dyDescent="0.2">
      <c r="A14" s="32" t="s">
        <v>30</v>
      </c>
      <c r="B14" s="88">
        <v>2714.3</v>
      </c>
      <c r="C14" s="89">
        <f t="shared" si="0"/>
        <v>3.6111005076917335</v>
      </c>
      <c r="D14" s="54"/>
      <c r="E14" s="54"/>
      <c r="F14" s="54"/>
      <c r="G14" s="41"/>
      <c r="H14" s="41"/>
      <c r="I14" s="41"/>
      <c r="J14" s="41"/>
      <c r="K14" s="41"/>
      <c r="L14" s="41"/>
      <c r="M14" s="41"/>
      <c r="N14" s="41"/>
      <c r="O14" s="41"/>
      <c r="P14" s="38"/>
      <c r="Q14" s="38"/>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ht="12.75" x14ac:dyDescent="0.2">
      <c r="A15" s="32" t="s">
        <v>31</v>
      </c>
      <c r="B15" s="88">
        <v>3045</v>
      </c>
      <c r="C15" s="89">
        <f t="shared" si="0"/>
        <v>12.183620086210055</v>
      </c>
      <c r="D15" s="54"/>
      <c r="E15" s="54"/>
      <c r="F15" s="54"/>
      <c r="G15" s="41"/>
      <c r="H15" s="41"/>
      <c r="I15" s="41"/>
      <c r="J15" s="41"/>
      <c r="K15" s="41"/>
      <c r="L15" s="41"/>
      <c r="M15" s="41"/>
      <c r="N15" s="41"/>
      <c r="O15" s="41"/>
      <c r="P15" s="38"/>
      <c r="Q15" s="38"/>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ht="12.75" x14ac:dyDescent="0.2">
      <c r="A16" s="32" t="s">
        <v>32</v>
      </c>
      <c r="B16" s="88">
        <v>3301.5</v>
      </c>
      <c r="C16" s="89">
        <f t="shared" si="0"/>
        <v>8.4236453201970374</v>
      </c>
      <c r="D16" s="54"/>
      <c r="E16" s="54"/>
      <c r="F16" s="54"/>
      <c r="G16" s="41"/>
      <c r="H16" s="41"/>
      <c r="I16" s="41"/>
      <c r="J16" s="41"/>
      <c r="K16" s="41"/>
      <c r="L16" s="41"/>
      <c r="M16" s="41"/>
      <c r="N16" s="41"/>
      <c r="O16" s="41"/>
      <c r="P16" s="38"/>
      <c r="Q16" s="38"/>
      <c r="R16" s="38"/>
      <c r="S16" s="38"/>
      <c r="T16" s="38"/>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ht="12.75" x14ac:dyDescent="0.2">
      <c r="A17" s="32" t="s">
        <v>33</v>
      </c>
      <c r="B17" s="88">
        <v>3478.7</v>
      </c>
      <c r="C17" s="89">
        <f t="shared" si="0"/>
        <v>5.3672573072845564</v>
      </c>
      <c r="D17" s="54"/>
      <c r="E17" s="54"/>
      <c r="F17" s="54"/>
      <c r="G17" s="41"/>
      <c r="H17" s="41"/>
      <c r="I17" s="41"/>
      <c r="J17" s="41"/>
      <c r="K17" s="41"/>
      <c r="L17" s="41"/>
      <c r="M17" s="41"/>
      <c r="N17" s="41"/>
      <c r="O17" s="41"/>
      <c r="P17" s="38"/>
      <c r="Q17" s="38"/>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ht="12.75" x14ac:dyDescent="0.2">
      <c r="A18" s="32" t="s">
        <v>34</v>
      </c>
      <c r="B18" s="88">
        <v>3844.8</v>
      </c>
      <c r="C18" s="89">
        <f t="shared" si="0"/>
        <v>10.524046339149695</v>
      </c>
      <c r="D18" s="54"/>
      <c r="E18" s="54"/>
      <c r="F18" s="54"/>
      <c r="G18" s="41"/>
      <c r="H18" s="41"/>
      <c r="I18" s="41"/>
      <c r="J18" s="41"/>
      <c r="K18" s="41"/>
      <c r="L18" s="41"/>
      <c r="M18" s="41"/>
      <c r="N18" s="41"/>
      <c r="O18" s="41"/>
      <c r="P18" s="39"/>
      <c r="Q18" s="38"/>
      <c r="R18" s="39"/>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ht="12.75" x14ac:dyDescent="0.2">
      <c r="A19" s="32" t="s">
        <v>35</v>
      </c>
      <c r="B19" s="88">
        <v>3979.7</v>
      </c>
      <c r="C19" s="89">
        <f t="shared" si="0"/>
        <v>3.5086350395339139</v>
      </c>
      <c r="D19" s="54"/>
      <c r="E19" s="54"/>
      <c r="F19" s="54"/>
      <c r="G19" s="41"/>
      <c r="H19" s="41"/>
      <c r="I19" s="41"/>
      <c r="J19" s="41"/>
      <c r="K19" s="41"/>
      <c r="L19" s="41"/>
      <c r="M19" s="41"/>
      <c r="N19" s="41"/>
      <c r="O19" s="41"/>
      <c r="P19" s="39"/>
      <c r="Q19" s="38"/>
      <c r="R19" s="39"/>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ht="12.75" x14ac:dyDescent="0.2">
      <c r="A20" s="32" t="s">
        <v>36</v>
      </c>
      <c r="B20" s="88">
        <v>4055.8</v>
      </c>
      <c r="C20" s="89">
        <f t="shared" si="0"/>
        <v>1.9122044375204261</v>
      </c>
      <c r="D20" s="54"/>
      <c r="E20" s="54"/>
      <c r="F20" s="54"/>
      <c r="G20" s="41"/>
      <c r="H20" s="41"/>
      <c r="I20" s="41"/>
      <c r="J20" s="41"/>
      <c r="K20" s="41"/>
      <c r="L20" s="41"/>
      <c r="M20" s="41"/>
      <c r="N20" s="41"/>
      <c r="O20" s="41"/>
      <c r="P20" s="39"/>
      <c r="Q20" s="38"/>
      <c r="R20" s="39"/>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4074.2</v>
      </c>
      <c r="AS20" s="38">
        <v>2.3745508455411235</v>
      </c>
      <c r="AT20" s="37">
        <v>4083.3</v>
      </c>
      <c r="AU20" s="38">
        <v>2.6032112973339849</v>
      </c>
    </row>
    <row r="21" spans="1:47" ht="12.75" x14ac:dyDescent="0.2">
      <c r="A21" s="32" t="s">
        <v>37</v>
      </c>
      <c r="B21" s="88">
        <v>4354</v>
      </c>
      <c r="C21" s="89">
        <f t="shared" si="0"/>
        <v>7.3524335519502992</v>
      </c>
      <c r="D21" s="54"/>
      <c r="E21" s="54"/>
      <c r="F21" s="54"/>
      <c r="G21" s="41"/>
      <c r="H21" s="41"/>
      <c r="I21" s="41"/>
      <c r="J21" s="41"/>
      <c r="K21" s="41"/>
      <c r="L21" s="41"/>
      <c r="M21" s="41"/>
      <c r="N21" s="41"/>
      <c r="O21" s="41"/>
      <c r="P21" s="39"/>
      <c r="Q21" s="38"/>
      <c r="R21" s="39"/>
      <c r="S21" s="38"/>
      <c r="T21" s="38"/>
      <c r="U21" s="38"/>
      <c r="V21" s="38"/>
      <c r="W21" s="38"/>
      <c r="X21" s="38"/>
      <c r="Y21" s="38"/>
      <c r="Z21" s="38"/>
      <c r="AA21" s="38"/>
      <c r="AB21" s="38"/>
      <c r="AC21" s="38"/>
      <c r="AD21" s="38"/>
      <c r="AE21" s="38"/>
      <c r="AF21" s="37"/>
      <c r="AG21" s="38"/>
      <c r="AH21" s="37"/>
      <c r="AI21" s="38"/>
      <c r="AJ21" s="37"/>
      <c r="AK21" s="38"/>
      <c r="AL21" s="37">
        <v>4415.5</v>
      </c>
      <c r="AM21" s="38">
        <v>8.8687805118595531</v>
      </c>
      <c r="AN21" s="37">
        <v>4397.2</v>
      </c>
      <c r="AO21" s="38">
        <v>8.4175748311060552</v>
      </c>
      <c r="AP21" s="37">
        <v>4258.5</v>
      </c>
      <c r="AQ21" s="38">
        <v>4.9977809556684294</v>
      </c>
      <c r="AR21" s="37">
        <v>4358.8</v>
      </c>
      <c r="AS21" s="38">
        <v>6.9854204506406337</v>
      </c>
      <c r="AT21" s="37">
        <v>4256</v>
      </c>
      <c r="AU21" s="38">
        <v>4.2294222809982074</v>
      </c>
    </row>
    <row r="22" spans="1:47" ht="12.75" x14ac:dyDescent="0.2">
      <c r="A22" s="32" t="s">
        <v>38</v>
      </c>
      <c r="B22" s="88">
        <v>4695.8</v>
      </c>
      <c r="C22" s="89">
        <f t="shared" si="0"/>
        <v>7.8502526412494333</v>
      </c>
      <c r="D22" s="54"/>
      <c r="E22" s="54"/>
      <c r="F22" s="54"/>
      <c r="G22" s="41"/>
      <c r="H22" s="41"/>
      <c r="I22" s="41"/>
      <c r="J22" s="41"/>
      <c r="K22" s="41"/>
      <c r="L22" s="41"/>
      <c r="M22" s="41"/>
      <c r="N22" s="41"/>
      <c r="O22" s="41"/>
      <c r="P22" s="39"/>
      <c r="Q22" s="38"/>
      <c r="R22" s="39"/>
      <c r="S22" s="38"/>
      <c r="T22" s="38"/>
      <c r="U22" s="38"/>
      <c r="V22" s="38"/>
      <c r="W22" s="38"/>
      <c r="X22" s="38"/>
      <c r="Y22" s="38"/>
      <c r="Z22" s="38"/>
      <c r="AA22" s="38"/>
      <c r="AB22" s="38"/>
      <c r="AC22" s="38"/>
      <c r="AD22" s="38"/>
      <c r="AE22" s="38"/>
      <c r="AF22" s="37"/>
      <c r="AG22" s="38"/>
      <c r="AH22" s="37">
        <v>4653.2</v>
      </c>
      <c r="AI22" s="38">
        <v>6.8718419843821765</v>
      </c>
      <c r="AJ22" s="37">
        <v>4659.8</v>
      </c>
      <c r="AK22" s="38">
        <v>7.0234267340376633</v>
      </c>
      <c r="AL22" s="37">
        <v>4735.3999999999996</v>
      </c>
      <c r="AM22" s="38">
        <v>7.2449326237119083</v>
      </c>
      <c r="AN22" s="37">
        <v>4679.8</v>
      </c>
      <c r="AO22" s="38">
        <v>6.4268170654052659</v>
      </c>
      <c r="AP22" s="37">
        <v>4542.1000000000004</v>
      </c>
      <c r="AQ22" s="38">
        <v>6.6596219326053863</v>
      </c>
      <c r="AR22" s="37">
        <v>4616.3</v>
      </c>
      <c r="AS22" s="38">
        <v>5.9075892447462586</v>
      </c>
      <c r="AT22" s="37">
        <v>4491.1000000000004</v>
      </c>
      <c r="AU22" s="38">
        <v>5.5239661654135519</v>
      </c>
    </row>
    <row r="23" spans="1:47" ht="12.75" x14ac:dyDescent="0.2">
      <c r="A23" s="32" t="s">
        <v>39</v>
      </c>
      <c r="B23" s="88">
        <v>4750.8999999999996</v>
      </c>
      <c r="C23" s="89">
        <f t="shared" si="0"/>
        <v>1.1733889859022906</v>
      </c>
      <c r="D23" s="54"/>
      <c r="E23" s="54"/>
      <c r="F23" s="54"/>
      <c r="G23" s="41"/>
      <c r="H23" s="41"/>
      <c r="I23" s="41"/>
      <c r="J23" s="41"/>
      <c r="K23" s="41"/>
      <c r="L23" s="41"/>
      <c r="M23" s="41"/>
      <c r="N23" s="41"/>
      <c r="O23" s="41"/>
      <c r="P23" s="39"/>
      <c r="Q23" s="38"/>
      <c r="R23" s="39"/>
      <c r="S23" s="38"/>
      <c r="T23" s="38"/>
      <c r="U23" s="38"/>
      <c r="V23" s="38"/>
      <c r="W23" s="38"/>
      <c r="X23" s="38"/>
      <c r="Y23" s="38"/>
      <c r="Z23" s="38"/>
      <c r="AA23" s="38"/>
      <c r="AB23" s="38"/>
      <c r="AC23" s="38"/>
      <c r="AD23" s="38">
        <v>4815.8999999999996</v>
      </c>
      <c r="AE23" s="38">
        <v>2.5576046680011899</v>
      </c>
      <c r="AF23" s="37">
        <v>4868.5</v>
      </c>
      <c r="AG23" s="38">
        <v>3.6777545892073826</v>
      </c>
      <c r="AH23" s="37">
        <v>4812.2</v>
      </c>
      <c r="AI23" s="38">
        <v>3.417003352531589</v>
      </c>
      <c r="AJ23" s="37">
        <v>4948.1000000000004</v>
      </c>
      <c r="AK23" s="38">
        <v>6.1869608137688381</v>
      </c>
      <c r="AL23" s="37">
        <v>5041.7</v>
      </c>
      <c r="AM23" s="38">
        <v>6.4683025721164134</v>
      </c>
      <c r="AN23" s="37">
        <v>4980.6000000000004</v>
      </c>
      <c r="AO23" s="38">
        <v>6.4276251121842876</v>
      </c>
      <c r="AP23" s="37">
        <v>4826.2</v>
      </c>
      <c r="AQ23" s="38">
        <v>6.2548160542480247</v>
      </c>
      <c r="AR23" s="37">
        <v>4895.8</v>
      </c>
      <c r="AS23" s="38">
        <v>6.0546324978879129</v>
      </c>
      <c r="AT23" s="37">
        <v>4733.5</v>
      </c>
      <c r="AU23" s="38">
        <v>5.3973414085636051</v>
      </c>
    </row>
    <row r="24" spans="1:47" ht="12.75" x14ac:dyDescent="0.2">
      <c r="A24" s="32" t="s">
        <v>40</v>
      </c>
      <c r="B24" s="88">
        <v>4949.1000000000004</v>
      </c>
      <c r="C24" s="89">
        <f t="shared" si="0"/>
        <v>4.171841124839526</v>
      </c>
      <c r="D24" s="54"/>
      <c r="E24" s="54"/>
      <c r="F24" s="54"/>
      <c r="G24" s="41"/>
      <c r="H24" s="41"/>
      <c r="I24" s="41"/>
      <c r="J24" s="41"/>
      <c r="K24" s="41"/>
      <c r="L24" s="41"/>
      <c r="M24" s="41"/>
      <c r="N24" s="41"/>
      <c r="O24" s="41"/>
      <c r="P24" s="39"/>
      <c r="Q24" s="38"/>
      <c r="R24" s="39"/>
      <c r="S24" s="38"/>
      <c r="T24" s="38"/>
      <c r="U24" s="38"/>
      <c r="V24" s="38"/>
      <c r="W24" s="38"/>
      <c r="X24" s="38"/>
      <c r="Y24" s="38"/>
      <c r="Z24" s="38">
        <v>4930</v>
      </c>
      <c r="AA24" s="38">
        <v>3.7698120356143061</v>
      </c>
      <c r="AB24" s="38">
        <v>4910</v>
      </c>
      <c r="AC24" s="38">
        <v>3.3488391673156759</v>
      </c>
      <c r="AD24" s="38">
        <v>5110.8999999999996</v>
      </c>
      <c r="AE24" s="38">
        <v>6.1255424738885678</v>
      </c>
      <c r="AF24" s="37">
        <v>5160</v>
      </c>
      <c r="AG24" s="38">
        <v>5.9874704734517836</v>
      </c>
      <c r="AH24" s="37">
        <v>5108.7</v>
      </c>
      <c r="AI24" s="38">
        <v>6.16142304974856</v>
      </c>
      <c r="AJ24" s="37">
        <v>5251.4</v>
      </c>
      <c r="AK24" s="38">
        <v>6.1296255128230781</v>
      </c>
      <c r="AL24" s="37">
        <v>5353.9</v>
      </c>
      <c r="AM24" s="38">
        <v>6.1923557530198181</v>
      </c>
      <c r="AN24" s="37">
        <v>5288</v>
      </c>
      <c r="AO24" s="38">
        <v>6.1719471549612326</v>
      </c>
      <c r="AP24" s="37">
        <v>5123</v>
      </c>
      <c r="AQ24" s="38">
        <v>6.1497658613401951</v>
      </c>
      <c r="AR24" s="37"/>
      <c r="AS24" s="38"/>
      <c r="AT24" s="37"/>
      <c r="AU24" s="38"/>
    </row>
    <row r="25" spans="1:47" ht="12.75" x14ac:dyDescent="0.2">
      <c r="A25" s="32" t="s">
        <v>41</v>
      </c>
      <c r="B25" s="88">
        <v>5135.2</v>
      </c>
      <c r="C25" s="89">
        <f t="shared" si="0"/>
        <v>3.7602796468044541</v>
      </c>
      <c r="D25" s="54"/>
      <c r="E25" s="54"/>
      <c r="F25" s="54"/>
      <c r="G25" s="41"/>
      <c r="H25" s="41"/>
      <c r="I25" s="41"/>
      <c r="J25" s="41"/>
      <c r="K25" s="41"/>
      <c r="L25" s="41"/>
      <c r="M25" s="41"/>
      <c r="N25" s="41"/>
      <c r="O25" s="41"/>
      <c r="P25" s="39"/>
      <c r="Q25" s="38"/>
      <c r="R25" s="39"/>
      <c r="S25" s="38"/>
      <c r="T25" s="38"/>
      <c r="U25" s="38"/>
      <c r="V25" s="38"/>
      <c r="W25" s="38"/>
      <c r="X25" s="38">
        <v>5148.3999999999996</v>
      </c>
      <c r="Y25" s="38">
        <v>4.0269948070000003</v>
      </c>
      <c r="Z25" s="38">
        <v>5135</v>
      </c>
      <c r="AA25" s="38">
        <v>4.1582150101419968</v>
      </c>
      <c r="AB25" s="38">
        <v>5180.1000000000004</v>
      </c>
      <c r="AC25" s="38">
        <v>5.5010183299389004</v>
      </c>
      <c r="AD25" s="38">
        <v>5407.7</v>
      </c>
      <c r="AE25" s="38">
        <v>5.8071963841984875</v>
      </c>
      <c r="AF25" s="37">
        <v>5482.2</v>
      </c>
      <c r="AG25" s="38">
        <v>6.2441860465116239</v>
      </c>
      <c r="AH25" s="37">
        <v>5426.1</v>
      </c>
      <c r="AI25" s="38">
        <v>6.2129308826120333</v>
      </c>
      <c r="AJ25" s="37">
        <v>5579.6</v>
      </c>
      <c r="AK25" s="38">
        <v>6.2497619682370553</v>
      </c>
      <c r="AL25" s="37">
        <v>5687.3</v>
      </c>
      <c r="AM25" s="38">
        <v>6.2272362203253717</v>
      </c>
      <c r="AN25" s="37"/>
      <c r="AO25" s="38"/>
      <c r="AP25" s="37"/>
      <c r="AQ25" s="38"/>
      <c r="AR25" s="37"/>
      <c r="AS25" s="38"/>
      <c r="AT25" s="37"/>
      <c r="AU25" s="38"/>
    </row>
    <row r="26" spans="1:47" ht="12.75" x14ac:dyDescent="0.2">
      <c r="A26" s="32" t="s">
        <v>42</v>
      </c>
      <c r="B26" s="88">
        <v>5365.0839412599998</v>
      </c>
      <c r="C26" s="89">
        <f t="shared" si="0"/>
        <v>4.4766307302539277</v>
      </c>
      <c r="D26" s="54"/>
      <c r="E26" s="54"/>
      <c r="F26" s="54"/>
      <c r="G26" s="41"/>
      <c r="H26" s="41"/>
      <c r="I26" s="41"/>
      <c r="J26" s="82"/>
      <c r="K26" s="82"/>
      <c r="L26" s="41"/>
      <c r="M26" s="41"/>
      <c r="N26" s="41"/>
      <c r="O26" s="41"/>
      <c r="P26" s="38"/>
      <c r="Q26" s="38"/>
      <c r="R26" s="38">
        <v>5385.5</v>
      </c>
      <c r="S26" s="38">
        <v>4.8742015890325563</v>
      </c>
      <c r="T26" s="38">
        <v>5394.2</v>
      </c>
      <c r="U26" s="38">
        <v>5.0436205016357594</v>
      </c>
      <c r="V26" s="38">
        <v>5407.5</v>
      </c>
      <c r="W26" s="38">
        <v>5.30261723009815</v>
      </c>
      <c r="X26" s="38">
        <v>5445.3</v>
      </c>
      <c r="Y26" s="38">
        <v>5.7668401830000002</v>
      </c>
      <c r="Z26" s="38">
        <v>5422.5</v>
      </c>
      <c r="AA26" s="38">
        <v>5.5988315481986461</v>
      </c>
      <c r="AB26" s="38">
        <v>5481</v>
      </c>
      <c r="AC26" s="38">
        <v>5.8087681704986238</v>
      </c>
      <c r="AD26" s="38">
        <v>5721.8</v>
      </c>
      <c r="AE26" s="38">
        <v>5.8083843408473168</v>
      </c>
      <c r="AF26" s="37">
        <v>5823.2</v>
      </c>
      <c r="AG26" s="38">
        <v>6.220130604501839</v>
      </c>
      <c r="AH26" s="37">
        <v>5762.9</v>
      </c>
      <c r="AI26" s="38">
        <v>6.2070363612907853</v>
      </c>
      <c r="AJ26" s="37"/>
      <c r="AK26" s="38"/>
      <c r="AL26" s="37"/>
      <c r="AM26" s="38"/>
      <c r="AN26" s="37"/>
      <c r="AO26" s="38"/>
      <c r="AP26" s="37"/>
      <c r="AQ26" s="38"/>
      <c r="AR26" s="37"/>
      <c r="AS26" s="38"/>
      <c r="AT26" s="37"/>
      <c r="AU26" s="38"/>
    </row>
    <row r="27" spans="1:47" ht="12.75" x14ac:dyDescent="0.2">
      <c r="A27" s="40" t="s">
        <v>43</v>
      </c>
      <c r="B27" s="39">
        <v>5688.9534602399999</v>
      </c>
      <c r="C27" s="89">
        <f>100*(B27/B26-1)</f>
        <v>6.0366160627850052</v>
      </c>
      <c r="D27" s="54"/>
      <c r="E27" s="54"/>
      <c r="F27" s="54"/>
      <c r="G27" s="41"/>
      <c r="H27" s="41"/>
      <c r="I27" s="41"/>
      <c r="J27" s="41"/>
      <c r="K27" s="41"/>
      <c r="L27" s="41"/>
      <c r="M27" s="41"/>
      <c r="N27" s="38">
        <v>5727.4</v>
      </c>
      <c r="O27" s="38">
        <v>6.8000000000000007</v>
      </c>
      <c r="P27" s="38">
        <v>5667.9</v>
      </c>
      <c r="Q27" s="38">
        <v>5.6</v>
      </c>
      <c r="R27" s="38">
        <v>5671</v>
      </c>
      <c r="S27" s="38">
        <v>5.3012719338965786</v>
      </c>
      <c r="T27" s="38">
        <v>5742.6</v>
      </c>
      <c r="U27" s="38">
        <v>6.4587890697415773</v>
      </c>
      <c r="V27" s="38">
        <v>5758</v>
      </c>
      <c r="W27" s="38">
        <v>6.4817383263985118</v>
      </c>
      <c r="X27" s="38">
        <v>5758</v>
      </c>
      <c r="Y27" s="38">
        <v>5.7425669839999998</v>
      </c>
      <c r="Z27" s="38">
        <v>5730.4</v>
      </c>
      <c r="AA27" s="38">
        <v>5.6781927155371115</v>
      </c>
      <c r="AB27" s="38">
        <v>5786</v>
      </c>
      <c r="AC27" s="38">
        <v>5.5646779784710887</v>
      </c>
      <c r="AD27" s="38">
        <v>6040.2</v>
      </c>
      <c r="AE27" s="38">
        <v>5.5646824425879871</v>
      </c>
      <c r="AF27" s="38"/>
      <c r="AG27" s="38"/>
      <c r="AH27" s="38"/>
      <c r="AI27" s="38"/>
      <c r="AJ27" s="38"/>
      <c r="AK27" s="38"/>
      <c r="AL27" s="38"/>
      <c r="AM27" s="38"/>
      <c r="AN27" s="38"/>
      <c r="AO27" s="38"/>
      <c r="AP27" s="38"/>
      <c r="AQ27" s="38"/>
      <c r="AR27" s="38"/>
      <c r="AS27" s="38"/>
      <c r="AT27" s="38"/>
      <c r="AU27" s="38"/>
    </row>
    <row r="28" spans="1:47" ht="12.75" x14ac:dyDescent="0.2">
      <c r="A28" s="42" t="s">
        <v>44</v>
      </c>
      <c r="B28" s="39">
        <v>5963.5311382999998</v>
      </c>
      <c r="C28" s="89">
        <f>100*(B28/B27-1)</f>
        <v>4.8265059642167651</v>
      </c>
      <c r="D28" s="54"/>
      <c r="E28" s="54"/>
      <c r="F28" s="54"/>
      <c r="G28" s="41"/>
      <c r="H28" s="41"/>
      <c r="I28" s="41"/>
      <c r="J28" s="41">
        <v>5950.7355938879618</v>
      </c>
      <c r="K28" s="41">
        <v>4.6015868380283376</v>
      </c>
      <c r="L28" s="38">
        <v>5968.2070925129401</v>
      </c>
      <c r="M28" s="41">
        <v>4.9086995389334698</v>
      </c>
      <c r="N28" s="38">
        <v>5897.6</v>
      </c>
      <c r="O28" s="38">
        <v>3</v>
      </c>
      <c r="P28" s="38">
        <v>5927.1</v>
      </c>
      <c r="Q28" s="38">
        <v>4.5999999999999996</v>
      </c>
      <c r="R28" s="38">
        <v>5933</v>
      </c>
      <c r="S28" s="38">
        <v>4.6199964732851262</v>
      </c>
      <c r="T28" s="38">
        <v>6067.8</v>
      </c>
      <c r="U28" s="38">
        <v>5.6629401316476757</v>
      </c>
      <c r="V28" s="38">
        <v>6085.9</v>
      </c>
      <c r="W28" s="38">
        <v>5.6946856547412272</v>
      </c>
      <c r="X28" s="38">
        <v>6085.9</v>
      </c>
      <c r="Y28" s="38">
        <v>5.6946856549999998</v>
      </c>
      <c r="Z28" s="38">
        <v>6054.9</v>
      </c>
      <c r="AA28" s="38">
        <v>5.6627809576992982</v>
      </c>
      <c r="AB28" s="38"/>
      <c r="AC28" s="38"/>
      <c r="AD28" s="38"/>
      <c r="AE28" s="38"/>
      <c r="AF28" s="38"/>
      <c r="AG28" s="38"/>
      <c r="AH28" s="38"/>
      <c r="AI28" s="38"/>
      <c r="AJ28" s="38"/>
      <c r="AK28" s="38"/>
      <c r="AL28" s="38"/>
      <c r="AM28" s="38"/>
      <c r="AN28" s="38"/>
      <c r="AO28" s="38"/>
      <c r="AP28" s="38"/>
      <c r="AQ28" s="38"/>
      <c r="AR28" s="38"/>
      <c r="AS28" s="38"/>
      <c r="AT28" s="38"/>
      <c r="AU28" s="38"/>
    </row>
    <row r="29" spans="1:47" ht="12.75" x14ac:dyDescent="0.2">
      <c r="A29" s="42" t="s">
        <v>45</v>
      </c>
      <c r="B29" s="39">
        <v>6279.9746949300006</v>
      </c>
      <c r="C29" s="89">
        <f>100*(B29/B28-1)</f>
        <v>5.3063118023763289</v>
      </c>
      <c r="D29" s="54"/>
      <c r="E29" s="54"/>
      <c r="F29" s="54">
        <v>6277</v>
      </c>
      <c r="G29" s="41">
        <v>5.2564303670150636</v>
      </c>
      <c r="H29" s="41">
        <v>6327.3799999999992</v>
      </c>
      <c r="I29" s="41">
        <v>6.1012318584743763</v>
      </c>
      <c r="J29" s="41">
        <v>6192.5763232170075</v>
      </c>
      <c r="K29" s="41">
        <v>4.0640476376977874</v>
      </c>
      <c r="L29" s="38">
        <v>6250.8120660139002</v>
      </c>
      <c r="M29" s="41">
        <v>4.7351737149919915</v>
      </c>
      <c r="N29" s="38">
        <v>6171.1</v>
      </c>
      <c r="O29" s="38">
        <v>4.5999999999999996</v>
      </c>
      <c r="P29" s="38">
        <v>6194.9</v>
      </c>
      <c r="Q29" s="38">
        <v>4.5</v>
      </c>
      <c r="R29" s="38">
        <v>6211.8</v>
      </c>
      <c r="S29" s="38">
        <v>4.6991404011461402</v>
      </c>
      <c r="T29" s="38">
        <v>6407.6</v>
      </c>
      <c r="U29" s="38">
        <v>5.6000527374007181</v>
      </c>
      <c r="V29" s="38">
        <v>6426.7</v>
      </c>
      <c r="W29" s="38">
        <v>5.5998291131960753</v>
      </c>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ht="12.75" x14ac:dyDescent="0.2">
      <c r="A30" s="42" t="s">
        <v>66</v>
      </c>
      <c r="B30" s="81"/>
      <c r="C30" s="89"/>
      <c r="D30" s="90">
        <v>6590.0849615752813</v>
      </c>
      <c r="E30" s="54">
        <f>(D30/B29-1)*100</f>
        <v>4.938081468634592</v>
      </c>
      <c r="F30" s="54">
        <v>6537.1030000000001</v>
      </c>
      <c r="G30" s="41">
        <v>4.1437470129042531</v>
      </c>
      <c r="H30" s="41">
        <v>6604.7666199999994</v>
      </c>
      <c r="I30" s="41">
        <v>4.383909611877268</v>
      </c>
      <c r="J30" s="41">
        <v>6531.6237056727323</v>
      </c>
      <c r="K30" s="41">
        <v>5.4750618282180863</v>
      </c>
      <c r="L30" s="38">
        <v>6532.81798503349</v>
      </c>
      <c r="M30" s="41">
        <v>4.5115085214747719</v>
      </c>
      <c r="N30" s="38">
        <v>6497</v>
      </c>
      <c r="O30" s="38">
        <v>5.3</v>
      </c>
      <c r="P30" s="38">
        <v>6493.2</v>
      </c>
      <c r="Q30" s="38">
        <v>4.8</v>
      </c>
      <c r="R30" s="38">
        <v>6506.5</v>
      </c>
      <c r="S30" s="38">
        <v>4.7441965291863841</v>
      </c>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ht="12.75" x14ac:dyDescent="0.2">
      <c r="A31" s="42" t="s">
        <v>71</v>
      </c>
      <c r="B31" s="81"/>
      <c r="C31" s="89"/>
      <c r="D31" s="91">
        <v>6871.3920393952194</v>
      </c>
      <c r="E31" s="54">
        <f>(D31/D30-1)*100</f>
        <v>4.2686411398358493</v>
      </c>
      <c r="F31" s="54">
        <v>6901.2198242187496</v>
      </c>
      <c r="G31" s="41">
        <v>5.5700028624109166</v>
      </c>
      <c r="H31" s="41">
        <v>6903.1171843799975</v>
      </c>
      <c r="I31" s="41">
        <v>4.5172007058744246</v>
      </c>
      <c r="J31" s="41">
        <v>6831.2640509608591</v>
      </c>
      <c r="K31" s="41">
        <v>4.5875322705422938</v>
      </c>
      <c r="L31" s="38">
        <v>6910.2265720356099</v>
      </c>
      <c r="M31" s="41">
        <v>5.7771177440846033</v>
      </c>
      <c r="N31" s="38">
        <v>6833.4</v>
      </c>
      <c r="O31" s="38">
        <v>5.2</v>
      </c>
      <c r="P31" s="38"/>
      <c r="Q31" s="38"/>
      <c r="R31" s="38"/>
      <c r="S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ht="12.75" x14ac:dyDescent="0.2">
      <c r="A32" s="42" t="s">
        <v>73</v>
      </c>
      <c r="B32" s="81"/>
      <c r="C32" s="89"/>
      <c r="D32" s="91">
        <v>7151.9000039377897</v>
      </c>
      <c r="E32" s="54">
        <f t="shared" ref="E32:E33" si="1">(D32/D31-1)*100</f>
        <v>4.0822581935997304</v>
      </c>
      <c r="F32" s="54">
        <v>7181.2857421874996</v>
      </c>
      <c r="G32" s="41">
        <v>4.0582089123708531</v>
      </c>
      <c r="H32" s="41">
        <v>7234.1649264146172</v>
      </c>
      <c r="I32" s="41">
        <v>4.7956268623643883</v>
      </c>
      <c r="J32" s="41">
        <v>7239.1788406323085</v>
      </c>
      <c r="K32" s="41">
        <v>5.9712929646464685</v>
      </c>
      <c r="L32" s="41"/>
      <c r="M32" s="41"/>
      <c r="N32" s="38"/>
      <c r="O32" s="38"/>
      <c r="P32" s="38"/>
      <c r="Q32" s="38"/>
      <c r="R32" s="38"/>
      <c r="S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ht="12.75" x14ac:dyDescent="0.2">
      <c r="A33" s="42" t="s">
        <v>77</v>
      </c>
      <c r="B33" s="81"/>
      <c r="C33" s="89"/>
      <c r="D33" s="91">
        <v>7446.9129578029579</v>
      </c>
      <c r="E33" s="54">
        <f t="shared" si="1"/>
        <v>4.1249591535499119</v>
      </c>
      <c r="F33" s="54">
        <v>7465.3357421874998</v>
      </c>
      <c r="G33" s="41">
        <v>3.9554198258858753</v>
      </c>
      <c r="H33" s="41"/>
      <c r="I33" s="41"/>
      <c r="J33" s="41"/>
      <c r="K33" s="41"/>
      <c r="L33" s="41"/>
      <c r="M33" s="41"/>
      <c r="N33" s="38"/>
      <c r="O33" s="38"/>
      <c r="P33" s="38"/>
      <c r="Q33" s="38"/>
      <c r="R33" s="38"/>
      <c r="S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 customHeight="1" thickBot="1" x14ac:dyDescent="0.25">
      <c r="A34" s="43"/>
      <c r="B34" s="59"/>
      <c r="C34" s="66"/>
      <c r="D34" s="86"/>
      <c r="E34" s="86"/>
      <c r="F34" s="86"/>
      <c r="G34" s="86"/>
      <c r="H34" s="86"/>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ht="12.75" x14ac:dyDescent="0.2">
      <c r="B35" s="13" t="s">
        <v>46</v>
      </c>
      <c r="C35" s="27"/>
      <c r="D35" s="27"/>
      <c r="E35" s="27"/>
      <c r="F35" s="27"/>
      <c r="G35" s="27"/>
      <c r="H35" s="27"/>
      <c r="I35" s="27"/>
      <c r="J35" s="27"/>
      <c r="K35" s="27"/>
      <c r="L35" s="27"/>
      <c r="M35" s="27"/>
      <c r="N35" s="27"/>
      <c r="O35" s="27"/>
      <c r="P35" s="27"/>
      <c r="Q35" s="14"/>
      <c r="R35" s="27"/>
      <c r="S35" s="14"/>
      <c r="T35" s="27"/>
      <c r="U35" s="14"/>
      <c r="V35" s="27"/>
      <c r="W35" s="14"/>
      <c r="X35" s="14"/>
      <c r="Y35" s="14"/>
      <c r="Z35" s="14"/>
      <c r="AA35" s="27"/>
      <c r="AB35" s="27"/>
      <c r="AC35" s="27"/>
      <c r="AD35" s="27"/>
      <c r="AE35" s="27"/>
      <c r="AF35" s="13"/>
      <c r="AG35" s="27"/>
      <c r="AH35" s="13"/>
      <c r="AI35" s="27"/>
      <c r="AJ35" s="13"/>
      <c r="AK35" s="27"/>
      <c r="AL35" s="13"/>
      <c r="AM35" s="27"/>
      <c r="AN35" s="13"/>
      <c r="AO35" s="27"/>
      <c r="AP35" s="13"/>
      <c r="AQ35" s="27"/>
      <c r="AR35" s="13"/>
      <c r="AS35" s="27"/>
      <c r="AT35" s="13"/>
      <c r="AU35" s="27"/>
    </row>
    <row r="36" spans="1:47" ht="12.75" x14ac:dyDescent="0.2">
      <c r="B36" s="44"/>
      <c r="C36" s="45"/>
      <c r="D36" s="45"/>
      <c r="E36" s="45"/>
      <c r="F36" s="45"/>
      <c r="G36" s="45"/>
      <c r="H36" s="45"/>
      <c r="I36" s="45"/>
      <c r="J36" s="45"/>
      <c r="K36" s="45"/>
      <c r="L36" s="45"/>
      <c r="M36" s="45"/>
      <c r="N36" s="45"/>
      <c r="O36" s="45"/>
      <c r="P36" s="45"/>
      <c r="Q36" s="49"/>
      <c r="R36" s="45"/>
      <c r="S36" s="49"/>
      <c r="T36" s="45"/>
      <c r="U36" s="49"/>
      <c r="V36" s="45"/>
      <c r="W36" s="49"/>
      <c r="X36" s="49"/>
      <c r="Y36" s="49"/>
      <c r="Z36" s="49"/>
      <c r="AA36" s="45"/>
      <c r="AB36" s="45"/>
      <c r="AC36" s="45"/>
      <c r="AD36" s="45"/>
      <c r="AE36" s="45"/>
      <c r="AF36" s="44"/>
      <c r="AG36" s="45"/>
      <c r="AH36" s="44"/>
      <c r="AI36" s="45"/>
      <c r="AJ36" s="44"/>
      <c r="AK36" s="45"/>
      <c r="AL36" s="44"/>
      <c r="AM36" s="45"/>
      <c r="AN36" s="44"/>
      <c r="AO36" s="45"/>
      <c r="AP36" s="44"/>
      <c r="AQ36" s="45"/>
      <c r="AR36" s="44"/>
      <c r="AS36" s="45"/>
      <c r="AT36" s="44"/>
      <c r="AU36" s="45"/>
    </row>
    <row r="37" spans="1:47" ht="12.75" x14ac:dyDescent="0.2">
      <c r="B37" s="46"/>
      <c r="AF37" s="32"/>
      <c r="AH37" s="32"/>
      <c r="AJ37" s="32"/>
      <c r="AL37" s="32"/>
      <c r="AN37" s="32"/>
      <c r="AP37" s="32"/>
      <c r="AR37" s="32"/>
      <c r="AT37" s="32"/>
    </row>
    <row r="38" spans="1:47" ht="12.75" x14ac:dyDescent="0.2">
      <c r="B38" s="35"/>
      <c r="AF38" s="32"/>
      <c r="AH38" s="32"/>
      <c r="AJ38" s="32"/>
      <c r="AL38" s="32"/>
      <c r="AN38" s="32"/>
      <c r="AP38" s="32"/>
      <c r="AR38" s="32"/>
      <c r="AT38" s="32"/>
    </row>
    <row r="39" spans="1:47" ht="12.75" x14ac:dyDescent="0.2">
      <c r="B39" s="35"/>
      <c r="AF39" s="32"/>
      <c r="AH39" s="32"/>
      <c r="AJ39" s="32"/>
      <c r="AL39" s="32"/>
      <c r="AN39" s="32"/>
      <c r="AP39" s="32"/>
      <c r="AR39" s="32"/>
      <c r="AT39" s="32"/>
    </row>
    <row r="40" spans="1:47" ht="12.75" x14ac:dyDescent="0.2">
      <c r="B40" s="35"/>
      <c r="AF40" s="32"/>
      <c r="AH40" s="32"/>
      <c r="AJ40" s="32"/>
      <c r="AL40" s="32"/>
      <c r="AN40" s="32"/>
      <c r="AP40" s="32"/>
      <c r="AR40" s="32"/>
      <c r="AT40" s="32"/>
    </row>
    <row r="41" spans="1:47" ht="12.75" x14ac:dyDescent="0.2">
      <c r="C41" s="32"/>
      <c r="F41" s="32"/>
      <c r="G41" s="32"/>
      <c r="H41" s="32"/>
      <c r="I41" s="32"/>
      <c r="J41" s="32"/>
      <c r="K41" s="32"/>
      <c r="L41" s="32"/>
      <c r="M41" s="32"/>
      <c r="AF41" s="32"/>
      <c r="AH41" s="32"/>
      <c r="AJ41" s="32"/>
      <c r="AL41" s="32"/>
      <c r="AN41" s="32"/>
      <c r="AP41" s="32"/>
      <c r="AR41" s="32"/>
      <c r="AT41" s="32"/>
    </row>
    <row r="42" spans="1:47" ht="12.75" x14ac:dyDescent="0.2">
      <c r="C42" s="32"/>
      <c r="D42" s="32"/>
      <c r="E42" s="32"/>
      <c r="F42" s="32"/>
      <c r="G42" s="32"/>
      <c r="H42" s="32"/>
      <c r="I42" s="32"/>
      <c r="J42" s="32"/>
      <c r="K42" s="32"/>
      <c r="L42" s="32"/>
      <c r="M42" s="32"/>
      <c r="N42" s="32"/>
      <c r="O42" s="32"/>
      <c r="AF42" s="32"/>
      <c r="AH42" s="32"/>
      <c r="AJ42" s="32"/>
      <c r="AL42" s="32"/>
      <c r="AN42" s="32"/>
      <c r="AP42" s="32"/>
      <c r="AR42" s="32"/>
      <c r="AT42" s="32"/>
    </row>
    <row r="43" spans="1:47" ht="12.75" hidden="1" x14ac:dyDescent="0.2">
      <c r="C43" s="32"/>
      <c r="D43" s="32"/>
      <c r="E43" s="32"/>
      <c r="F43" s="32"/>
      <c r="G43" s="32"/>
      <c r="H43" s="32"/>
      <c r="I43" s="32"/>
      <c r="J43" s="32"/>
      <c r="K43" s="32"/>
      <c r="L43" s="32"/>
      <c r="M43" s="32"/>
      <c r="N43" s="32"/>
      <c r="O43" s="32"/>
      <c r="AF43" s="32"/>
      <c r="AH43" s="32"/>
      <c r="AJ43" s="32"/>
      <c r="AL43" s="32"/>
      <c r="AN43" s="32"/>
      <c r="AP43" s="32"/>
      <c r="AR43" s="32"/>
      <c r="AT43" s="32"/>
    </row>
    <row r="44" spans="1:47" ht="12.75"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t="12.75"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t="12.75"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t="12.75"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t="12.75"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t="12.75"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t="12.75"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t="12.75"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t="12.75"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t="12.75"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t="12.75"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t="12.75" hidden="1" x14ac:dyDescent="0.2">
      <c r="B55" s="32"/>
      <c r="C55" s="32"/>
      <c r="D55" s="32"/>
      <c r="E55" s="32"/>
      <c r="F55" s="32"/>
      <c r="G55" s="32"/>
      <c r="H55" s="32"/>
      <c r="I55" s="32"/>
      <c r="J55" s="32"/>
      <c r="K55" s="32"/>
      <c r="L55" s="32"/>
      <c r="M55" s="32"/>
      <c r="N55" s="32"/>
      <c r="O55" s="32"/>
      <c r="AF55" s="32"/>
      <c r="AH55" s="32"/>
      <c r="AJ55" s="32"/>
      <c r="AL55" s="32"/>
      <c r="AN55" s="32"/>
      <c r="AP55" s="32"/>
      <c r="AR55" s="32"/>
      <c r="AT55" s="32"/>
    </row>
    <row r="56" spans="2:46" ht="12.75" hidden="1" x14ac:dyDescent="0.2">
      <c r="D56" s="32"/>
      <c r="E56" s="32"/>
      <c r="N56" s="32"/>
      <c r="O56" s="32"/>
    </row>
    <row r="57" spans="2:46" ht="0" hidden="1" customHeight="1" x14ac:dyDescent="0.2"/>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57"/>
  <sheetViews>
    <sheetView showGridLines="0" workbookViewId="0">
      <pane xSplit="1" ySplit="6" topLeftCell="B7" activePane="bottomRight" state="frozen"/>
      <selection activeCell="B7" sqref="B7:F33"/>
      <selection pane="topRight" activeCell="B7" sqref="B7:F33"/>
      <selection pane="bottomLeft" activeCell="B7" sqref="B7:F33"/>
      <selection pane="bottomRight"/>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5703125" style="34" customWidth="1"/>
    <col min="15" max="15" width="7.42578125" style="34" customWidth="1"/>
    <col min="16" max="16" width="12.5703125" style="32" customWidth="1"/>
    <col min="17" max="17" width="6" style="32" customWidth="1"/>
    <col min="18" max="18" width="12.42578125" style="32" customWidth="1"/>
    <col min="19" max="19" width="4.85546875" style="32" bestFit="1" customWidth="1"/>
    <col min="20" max="20" width="12.28515625" style="32" bestFit="1" customWidth="1"/>
    <col min="21" max="21" width="4.42578125" style="32" bestFit="1" customWidth="1"/>
    <col min="22" max="22" width="7.5703125" style="32" bestFit="1" customWidth="1"/>
    <col min="23" max="23" width="5.42578125" style="40" customWidth="1"/>
    <col min="24" max="24" width="12.85546875" style="40" customWidth="1"/>
    <col min="25" max="25" width="5.42578125" style="40" customWidth="1"/>
    <col min="26" max="26" width="12.85546875" style="40"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x14ac:dyDescent="0.2">
      <c r="B1" s="33" t="s">
        <v>14</v>
      </c>
      <c r="AF1" s="32"/>
      <c r="AH1" s="32"/>
      <c r="AJ1" s="32"/>
      <c r="AL1" s="32"/>
      <c r="AN1" s="32"/>
      <c r="AP1" s="32"/>
      <c r="AR1" s="32"/>
      <c r="AT1" s="32"/>
    </row>
    <row r="2" spans="1:47" x14ac:dyDescent="0.2">
      <c r="B2" s="15" t="str">
        <f>Overview!B2</f>
        <v>2019-20 Budget Update</v>
      </c>
      <c r="AF2" s="32"/>
      <c r="AH2" s="32"/>
      <c r="AJ2" s="32"/>
      <c r="AL2" s="32"/>
      <c r="AN2" s="32"/>
      <c r="AP2" s="32"/>
      <c r="AR2" s="32"/>
      <c r="AT2" s="32"/>
    </row>
    <row r="3" spans="1:47" x14ac:dyDescent="0.2">
      <c r="B3" s="35"/>
      <c r="AF3" s="32"/>
      <c r="AH3" s="32"/>
      <c r="AJ3" s="32"/>
      <c r="AL3" s="32"/>
      <c r="AN3" s="32"/>
      <c r="AP3" s="32"/>
      <c r="AR3" s="32"/>
      <c r="AT3" s="32"/>
    </row>
    <row r="4" spans="1:47" x14ac:dyDescent="0.2">
      <c r="A4" s="16"/>
      <c r="B4" s="17" t="s">
        <v>48</v>
      </c>
      <c r="C4" s="63"/>
      <c r="D4" s="76" t="s">
        <v>49</v>
      </c>
      <c r="E4" s="74"/>
      <c r="F4" s="76"/>
      <c r="G4" s="74"/>
      <c r="H4" s="74"/>
      <c r="I4" s="74"/>
      <c r="J4" s="74"/>
      <c r="K4" s="74"/>
      <c r="L4" s="74"/>
      <c r="M4" s="74"/>
      <c r="N4" s="76"/>
      <c r="O4" s="74"/>
      <c r="P4" s="20"/>
      <c r="Q4" s="65"/>
      <c r="R4" s="65"/>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25"/>
      <c r="R5" s="25"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x14ac:dyDescent="0.2">
      <c r="A6" s="21"/>
      <c r="B6" s="22" t="s">
        <v>21</v>
      </c>
      <c r="C6" s="64" t="s">
        <v>22</v>
      </c>
      <c r="D6" s="75" t="s">
        <v>21</v>
      </c>
      <c r="E6" s="75" t="s">
        <v>22</v>
      </c>
      <c r="F6" s="23" t="s">
        <v>21</v>
      </c>
      <c r="G6" s="25" t="s">
        <v>22</v>
      </c>
      <c r="H6" s="23" t="s">
        <v>21</v>
      </c>
      <c r="I6" s="25" t="s">
        <v>22</v>
      </c>
      <c r="J6" s="23" t="s">
        <v>21</v>
      </c>
      <c r="K6" s="25" t="s">
        <v>22</v>
      </c>
      <c r="L6" s="23" t="s">
        <v>21</v>
      </c>
      <c r="M6" s="25" t="s">
        <v>22</v>
      </c>
      <c r="N6" s="23" t="s">
        <v>21</v>
      </c>
      <c r="O6" s="25" t="s">
        <v>22</v>
      </c>
      <c r="P6" s="23" t="s">
        <v>21</v>
      </c>
      <c r="Q6" s="25" t="s">
        <v>22</v>
      </c>
      <c r="R6" s="25"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x14ac:dyDescent="0.2">
      <c r="A7" s="32" t="s">
        <v>23</v>
      </c>
      <c r="B7" s="88">
        <v>1152.9000000000001</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x14ac:dyDescent="0.2">
      <c r="A8" s="32" t="s">
        <v>24</v>
      </c>
      <c r="B8" s="88">
        <v>981</v>
      </c>
      <c r="C8" s="89">
        <f t="shared" ref="C8:C26" si="0">100*(B8/B7-1)</f>
        <v>-14.910226385636227</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x14ac:dyDescent="0.2">
      <c r="A9" s="32" t="s">
        <v>25</v>
      </c>
      <c r="B9" s="88">
        <v>1006.2</v>
      </c>
      <c r="C9" s="89">
        <f t="shared" si="0"/>
        <v>2.5688073394495525</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x14ac:dyDescent="0.2">
      <c r="A10" s="32" t="s">
        <v>26</v>
      </c>
      <c r="B10" s="88">
        <v>1293.7</v>
      </c>
      <c r="C10" s="89">
        <f t="shared" si="0"/>
        <v>28.572848340290193</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x14ac:dyDescent="0.2">
      <c r="A11" s="32" t="s">
        <v>27</v>
      </c>
      <c r="B11" s="88">
        <v>1284</v>
      </c>
      <c r="C11" s="89">
        <f t="shared" si="0"/>
        <v>-0.74978743139831883</v>
      </c>
      <c r="D11" s="54"/>
      <c r="E11" s="54"/>
      <c r="F11" s="54"/>
      <c r="G11" s="41"/>
      <c r="H11" s="41"/>
      <c r="I11" s="41"/>
      <c r="J11" s="41"/>
      <c r="K11" s="41"/>
      <c r="L11" s="41"/>
      <c r="M11" s="41"/>
      <c r="N11" s="41"/>
      <c r="O11" s="41"/>
      <c r="P11" s="38"/>
      <c r="Q11" s="38"/>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x14ac:dyDescent="0.2">
      <c r="A12" s="32" t="s">
        <v>28</v>
      </c>
      <c r="B12" s="88">
        <v>1885.2</v>
      </c>
      <c r="C12" s="89">
        <f t="shared" si="0"/>
        <v>46.822429906542062</v>
      </c>
      <c r="D12" s="54"/>
      <c r="E12" s="54"/>
      <c r="F12" s="54"/>
      <c r="G12" s="41"/>
      <c r="H12" s="41"/>
      <c r="I12" s="41"/>
      <c r="J12" s="41"/>
      <c r="K12" s="41"/>
      <c r="L12" s="41"/>
      <c r="M12" s="41"/>
      <c r="N12" s="41"/>
      <c r="O12" s="41"/>
      <c r="P12" s="38"/>
      <c r="Q12" s="38"/>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x14ac:dyDescent="0.2">
      <c r="A13" s="32" t="s">
        <v>29</v>
      </c>
      <c r="B13" s="88">
        <v>2115.6999999999998</v>
      </c>
      <c r="C13" s="89">
        <f t="shared" si="0"/>
        <v>12.226819435603641</v>
      </c>
      <c r="D13" s="54"/>
      <c r="E13" s="54"/>
      <c r="F13" s="54"/>
      <c r="G13" s="41"/>
      <c r="H13" s="41"/>
      <c r="I13" s="41"/>
      <c r="J13" s="41"/>
      <c r="K13" s="41"/>
      <c r="L13" s="41"/>
      <c r="M13" s="41"/>
      <c r="N13" s="41"/>
      <c r="O13" s="41"/>
      <c r="P13" s="38"/>
      <c r="Q13" s="38"/>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x14ac:dyDescent="0.2">
      <c r="A14" s="32" t="s">
        <v>30</v>
      </c>
      <c r="B14" s="88">
        <v>2445.6</v>
      </c>
      <c r="C14" s="89">
        <f t="shared" si="0"/>
        <v>15.592947960485892</v>
      </c>
      <c r="D14" s="54"/>
      <c r="E14" s="54"/>
      <c r="F14" s="54"/>
      <c r="G14" s="41"/>
      <c r="H14" s="41"/>
      <c r="I14" s="41"/>
      <c r="J14" s="41"/>
      <c r="K14" s="41"/>
      <c r="L14" s="41"/>
      <c r="M14" s="41"/>
      <c r="N14" s="41"/>
      <c r="O14" s="41"/>
      <c r="P14" s="38"/>
      <c r="Q14" s="38"/>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x14ac:dyDescent="0.2">
      <c r="A15" s="32" t="s">
        <v>31</v>
      </c>
      <c r="B15" s="88">
        <v>2337.1999999999998</v>
      </c>
      <c r="C15" s="89">
        <f t="shared" si="0"/>
        <v>-4.4324501144913375</v>
      </c>
      <c r="D15" s="54"/>
      <c r="E15" s="54"/>
      <c r="F15" s="54"/>
      <c r="G15" s="41"/>
      <c r="H15" s="41"/>
      <c r="I15" s="41"/>
      <c r="J15" s="41"/>
      <c r="K15" s="41"/>
      <c r="L15" s="41"/>
      <c r="M15" s="41"/>
      <c r="N15" s="41"/>
      <c r="O15" s="41"/>
      <c r="P15" s="38"/>
      <c r="Q15" s="38"/>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x14ac:dyDescent="0.2">
      <c r="A16" s="32" t="s">
        <v>32</v>
      </c>
      <c r="B16" s="88">
        <v>2671.2</v>
      </c>
      <c r="C16" s="89">
        <f t="shared" si="0"/>
        <v>14.29060414170802</v>
      </c>
      <c r="D16" s="54"/>
      <c r="E16" s="54"/>
      <c r="F16" s="54"/>
      <c r="G16" s="41"/>
      <c r="H16" s="41"/>
      <c r="I16" s="41"/>
      <c r="J16" s="41"/>
      <c r="K16" s="41"/>
      <c r="L16" s="41"/>
      <c r="M16" s="41"/>
      <c r="N16" s="41"/>
      <c r="O16" s="41"/>
      <c r="P16" s="38"/>
      <c r="Q16" s="38"/>
      <c r="R16" s="38"/>
      <c r="S16" s="38"/>
      <c r="T16" s="38"/>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x14ac:dyDescent="0.2">
      <c r="A17" s="32" t="s">
        <v>33</v>
      </c>
      <c r="B17" s="88">
        <v>2961.4</v>
      </c>
      <c r="C17" s="89">
        <f t="shared" si="0"/>
        <v>10.864031147050035</v>
      </c>
      <c r="D17" s="54"/>
      <c r="E17" s="54"/>
      <c r="F17" s="54"/>
      <c r="G17" s="41"/>
      <c r="H17" s="41"/>
      <c r="I17" s="41"/>
      <c r="J17" s="41"/>
      <c r="K17" s="41"/>
      <c r="L17" s="41"/>
      <c r="M17" s="41"/>
      <c r="N17" s="41"/>
      <c r="O17" s="41"/>
      <c r="P17" s="38"/>
      <c r="Q17" s="38"/>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x14ac:dyDescent="0.2">
      <c r="A18" s="32" t="s">
        <v>34</v>
      </c>
      <c r="B18" s="88">
        <v>3705.6</v>
      </c>
      <c r="C18" s="89">
        <f t="shared" si="0"/>
        <v>25.130006078206257</v>
      </c>
      <c r="D18" s="54"/>
      <c r="E18" s="54"/>
      <c r="F18" s="54"/>
      <c r="G18" s="41"/>
      <c r="H18" s="41"/>
      <c r="I18" s="41"/>
      <c r="J18" s="41"/>
      <c r="K18" s="41"/>
      <c r="L18" s="41"/>
      <c r="M18" s="41"/>
      <c r="N18" s="41"/>
      <c r="O18" s="41"/>
      <c r="P18" s="39"/>
      <c r="Q18" s="38"/>
      <c r="R18" s="38"/>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x14ac:dyDescent="0.2">
      <c r="A19" s="32" t="s">
        <v>35</v>
      </c>
      <c r="B19" s="88">
        <v>2801</v>
      </c>
      <c r="C19" s="89">
        <f t="shared" si="0"/>
        <v>-24.411701208980997</v>
      </c>
      <c r="D19" s="54"/>
      <c r="E19" s="54"/>
      <c r="F19" s="54"/>
      <c r="G19" s="41"/>
      <c r="H19" s="41"/>
      <c r="I19" s="41"/>
      <c r="J19" s="41"/>
      <c r="K19" s="41"/>
      <c r="L19" s="41"/>
      <c r="M19" s="41"/>
      <c r="N19" s="41"/>
      <c r="O19" s="41"/>
      <c r="P19" s="39"/>
      <c r="Q19" s="38"/>
      <c r="R19" s="38"/>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x14ac:dyDescent="0.2">
      <c r="A20" s="32" t="s">
        <v>36</v>
      </c>
      <c r="B20" s="88">
        <v>3603.9</v>
      </c>
      <c r="C20" s="89">
        <f t="shared" si="0"/>
        <v>28.664762584791159</v>
      </c>
      <c r="D20" s="54"/>
      <c r="E20" s="54"/>
      <c r="F20" s="54"/>
      <c r="G20" s="41"/>
      <c r="H20" s="41"/>
      <c r="I20" s="41"/>
      <c r="J20" s="41"/>
      <c r="K20" s="41"/>
      <c r="L20" s="41"/>
      <c r="M20" s="41"/>
      <c r="N20" s="41"/>
      <c r="O20" s="41"/>
      <c r="P20" s="39"/>
      <c r="Q20" s="38"/>
      <c r="R20" s="38"/>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3203.7</v>
      </c>
      <c r="AS20" s="38">
        <v>14.377008211353083</v>
      </c>
      <c r="AT20" s="37">
        <v>3194.7</v>
      </c>
      <c r="AU20" s="38">
        <v>14.055694394858964</v>
      </c>
    </row>
    <row r="21" spans="1:47" x14ac:dyDescent="0.2">
      <c r="A21" s="32" t="s">
        <v>37</v>
      </c>
      <c r="B21" s="88">
        <v>3909.9</v>
      </c>
      <c r="C21" s="89">
        <f t="shared" si="0"/>
        <v>8.4908016315658141</v>
      </c>
      <c r="D21" s="54"/>
      <c r="E21" s="54"/>
      <c r="F21" s="54"/>
      <c r="G21" s="41"/>
      <c r="H21" s="41"/>
      <c r="I21" s="41"/>
      <c r="J21" s="41"/>
      <c r="K21" s="41"/>
      <c r="L21" s="41"/>
      <c r="M21" s="41"/>
      <c r="N21" s="41"/>
      <c r="O21" s="41"/>
      <c r="P21" s="39"/>
      <c r="Q21" s="38"/>
      <c r="R21" s="38"/>
      <c r="S21" s="38"/>
      <c r="T21" s="38"/>
      <c r="U21" s="38"/>
      <c r="V21" s="38"/>
      <c r="W21" s="38"/>
      <c r="X21" s="38"/>
      <c r="Y21" s="38"/>
      <c r="Z21" s="38"/>
      <c r="AA21" s="38"/>
      <c r="AB21" s="38"/>
      <c r="AC21" s="38"/>
      <c r="AD21" s="38"/>
      <c r="AE21" s="38"/>
      <c r="AF21" s="37"/>
      <c r="AG21" s="38"/>
      <c r="AH21" s="37"/>
      <c r="AI21" s="38"/>
      <c r="AJ21" s="37"/>
      <c r="AK21" s="38"/>
      <c r="AL21" s="37">
        <v>3902.4</v>
      </c>
      <c r="AM21" s="38">
        <v>8.2826937484391969</v>
      </c>
      <c r="AN21" s="37">
        <v>3821.3</v>
      </c>
      <c r="AO21" s="38">
        <v>6.0323538388967535</v>
      </c>
      <c r="AP21" s="37">
        <v>3672.4</v>
      </c>
      <c r="AQ21" s="38">
        <v>1.9007186658897224</v>
      </c>
      <c r="AR21" s="37">
        <v>3446.4</v>
      </c>
      <c r="AS21" s="38">
        <v>7.5756156943534103</v>
      </c>
      <c r="AT21" s="37">
        <v>3574.8</v>
      </c>
      <c r="AU21" s="38">
        <v>11.897830782233076</v>
      </c>
    </row>
    <row r="22" spans="1:47" x14ac:dyDescent="0.2">
      <c r="A22" s="32" t="s">
        <v>38</v>
      </c>
      <c r="B22" s="88">
        <v>3307</v>
      </c>
      <c r="C22" s="89">
        <f t="shared" si="0"/>
        <v>-15.419831709250875</v>
      </c>
      <c r="D22" s="54"/>
      <c r="E22" s="54"/>
      <c r="F22" s="54"/>
      <c r="G22" s="41"/>
      <c r="H22" s="41"/>
      <c r="I22" s="41"/>
      <c r="J22" s="41"/>
      <c r="K22" s="41"/>
      <c r="L22" s="41"/>
      <c r="M22" s="41"/>
      <c r="N22" s="41"/>
      <c r="O22" s="41"/>
      <c r="P22" s="39"/>
      <c r="Q22" s="38"/>
      <c r="R22" s="38"/>
      <c r="S22" s="38"/>
      <c r="T22" s="38"/>
      <c r="U22" s="38"/>
      <c r="V22" s="38"/>
      <c r="W22" s="38"/>
      <c r="X22" s="38"/>
      <c r="Y22" s="38"/>
      <c r="Z22" s="38"/>
      <c r="AA22" s="38"/>
      <c r="AB22" s="38"/>
      <c r="AC22" s="38"/>
      <c r="AD22" s="38"/>
      <c r="AE22" s="38"/>
      <c r="AF22" s="37"/>
      <c r="AG22" s="38"/>
      <c r="AH22" s="37">
        <v>3285</v>
      </c>
      <c r="AI22" s="38">
        <v>-15.982505946443649</v>
      </c>
      <c r="AJ22" s="37">
        <v>3650.6</v>
      </c>
      <c r="AK22" s="38">
        <v>-6.6318831683674802</v>
      </c>
      <c r="AL22" s="37">
        <v>3767.3</v>
      </c>
      <c r="AM22" s="38">
        <v>-3.4619721197211906</v>
      </c>
      <c r="AN22" s="37">
        <v>3768.7</v>
      </c>
      <c r="AO22" s="38">
        <v>-1.3764949101091384</v>
      </c>
      <c r="AP22" s="37">
        <v>3663.7</v>
      </c>
      <c r="AQ22" s="38">
        <v>-0.23690229822460607</v>
      </c>
      <c r="AR22" s="37">
        <v>3451.7</v>
      </c>
      <c r="AS22" s="38">
        <v>0.15378365831011376</v>
      </c>
      <c r="AT22" s="37">
        <v>3612.3</v>
      </c>
      <c r="AU22" s="38">
        <v>1.0490097348103467</v>
      </c>
    </row>
    <row r="23" spans="1:47" x14ac:dyDescent="0.2">
      <c r="A23" s="32" t="s">
        <v>39</v>
      </c>
      <c r="B23" s="88">
        <v>3276.1</v>
      </c>
      <c r="C23" s="89">
        <f t="shared" si="0"/>
        <v>-0.93438161475657422</v>
      </c>
      <c r="D23" s="54"/>
      <c r="E23" s="54"/>
      <c r="F23" s="54"/>
      <c r="G23" s="41"/>
      <c r="H23" s="41"/>
      <c r="I23" s="41"/>
      <c r="J23" s="41"/>
      <c r="K23" s="41"/>
      <c r="L23" s="41"/>
      <c r="M23" s="41"/>
      <c r="N23" s="41"/>
      <c r="O23" s="41"/>
      <c r="P23" s="39"/>
      <c r="Q23" s="38"/>
      <c r="R23" s="38"/>
      <c r="S23" s="38"/>
      <c r="T23" s="38"/>
      <c r="U23" s="38"/>
      <c r="V23" s="38"/>
      <c r="W23" s="38"/>
      <c r="X23" s="38"/>
      <c r="Y23" s="38"/>
      <c r="Z23" s="38"/>
      <c r="AA23" s="38"/>
      <c r="AB23" s="38"/>
      <c r="AC23" s="38"/>
      <c r="AD23" s="38">
        <v>3172.1</v>
      </c>
      <c r="AE23" s="38">
        <v>-4.0792258844874585</v>
      </c>
      <c r="AF23" s="37">
        <v>3162</v>
      </c>
      <c r="AG23" s="38">
        <v>-4.3846386452978559</v>
      </c>
      <c r="AH23" s="37">
        <v>3447.2</v>
      </c>
      <c r="AI23" s="38">
        <v>4.937595129375949</v>
      </c>
      <c r="AJ23" s="37">
        <v>3779.3</v>
      </c>
      <c r="AK23" s="38">
        <v>3.5254478715827542</v>
      </c>
      <c r="AL23" s="37">
        <v>3928.4</v>
      </c>
      <c r="AM23" s="38">
        <v>4.2762721312345597</v>
      </c>
      <c r="AN23" s="37">
        <v>3920.3</v>
      </c>
      <c r="AO23" s="38">
        <v>4.0226072651046829</v>
      </c>
      <c r="AP23" s="37">
        <v>3874.6</v>
      </c>
      <c r="AQ23" s="38">
        <v>5.7564756939705752</v>
      </c>
      <c r="AR23" s="37">
        <v>3757.9</v>
      </c>
      <c r="AS23" s="38">
        <v>8.8709911058319157</v>
      </c>
      <c r="AT23" s="37">
        <v>3749.1</v>
      </c>
      <c r="AU23" s="38">
        <v>3.7870608753425739</v>
      </c>
    </row>
    <row r="24" spans="1:47" x14ac:dyDescent="0.2">
      <c r="A24" s="32" t="s">
        <v>40</v>
      </c>
      <c r="B24" s="88">
        <v>4167.5</v>
      </c>
      <c r="C24" s="89">
        <f t="shared" si="0"/>
        <v>27.209181648911816</v>
      </c>
      <c r="D24" s="54"/>
      <c r="E24" s="54"/>
      <c r="F24" s="54"/>
      <c r="G24" s="41"/>
      <c r="H24" s="41"/>
      <c r="I24" s="41"/>
      <c r="J24" s="41"/>
      <c r="K24" s="41"/>
      <c r="L24" s="41"/>
      <c r="M24" s="41"/>
      <c r="N24" s="41"/>
      <c r="O24" s="41"/>
      <c r="P24" s="39"/>
      <c r="Q24" s="39"/>
      <c r="R24" s="39"/>
      <c r="S24" s="39"/>
      <c r="T24" s="39"/>
      <c r="U24" s="39"/>
      <c r="V24" s="39"/>
      <c r="W24" s="39"/>
      <c r="X24" s="39"/>
      <c r="Y24" s="38"/>
      <c r="Z24" s="38">
        <v>4189.2</v>
      </c>
      <c r="AA24" s="38">
        <v>27.871554592350666</v>
      </c>
      <c r="AB24" s="38">
        <v>3908.6</v>
      </c>
      <c r="AC24" s="38">
        <v>19.306492475809645</v>
      </c>
      <c r="AD24" s="38">
        <v>3459.5</v>
      </c>
      <c r="AE24" s="38">
        <v>9.0602440023958906</v>
      </c>
      <c r="AF24" s="37">
        <v>3445.7</v>
      </c>
      <c r="AG24" s="38">
        <v>8.9721695129664667</v>
      </c>
      <c r="AH24" s="37">
        <v>3674.6</v>
      </c>
      <c r="AI24" s="38">
        <v>6.5966581573450922</v>
      </c>
      <c r="AJ24" s="37">
        <v>3939.8</v>
      </c>
      <c r="AK24" s="38">
        <v>4.2468181938454252</v>
      </c>
      <c r="AL24" s="37">
        <v>4091.9</v>
      </c>
      <c r="AM24" s="38">
        <v>4.1619997963547428</v>
      </c>
      <c r="AN24" s="37">
        <v>4178.6000000000004</v>
      </c>
      <c r="AO24" s="38">
        <v>6.5887814708058157</v>
      </c>
      <c r="AP24" s="37">
        <v>4213.8999999999996</v>
      </c>
      <c r="AQ24" s="38">
        <v>8.7570329840499497</v>
      </c>
      <c r="AR24" s="37"/>
      <c r="AS24" s="38"/>
      <c r="AT24" s="37"/>
      <c r="AU24" s="38"/>
    </row>
    <row r="25" spans="1:47" x14ac:dyDescent="0.2">
      <c r="A25" s="32" t="s">
        <v>41</v>
      </c>
      <c r="B25" s="88">
        <v>4938.3</v>
      </c>
      <c r="C25" s="89">
        <f t="shared" si="0"/>
        <v>18.495500899820037</v>
      </c>
      <c r="D25" s="54"/>
      <c r="E25" s="54"/>
      <c r="F25" s="54"/>
      <c r="G25" s="41"/>
      <c r="H25" s="41"/>
      <c r="I25" s="41"/>
      <c r="J25" s="41"/>
      <c r="K25" s="41"/>
      <c r="L25" s="41"/>
      <c r="M25" s="41"/>
      <c r="N25" s="41"/>
      <c r="O25" s="41"/>
      <c r="P25" s="39"/>
      <c r="Q25" s="39"/>
      <c r="R25" s="39"/>
      <c r="S25" s="39"/>
      <c r="T25" s="39"/>
      <c r="U25" s="39"/>
      <c r="V25" s="39"/>
      <c r="W25" s="39"/>
      <c r="X25" s="39">
        <v>4472</v>
      </c>
      <c r="Y25" s="38">
        <v>7.3065386920000002</v>
      </c>
      <c r="Z25" s="38">
        <v>4440.6000000000004</v>
      </c>
      <c r="AA25" s="38">
        <v>6.0011458034947118</v>
      </c>
      <c r="AB25" s="38">
        <v>4143.7</v>
      </c>
      <c r="AC25" s="38">
        <v>6.0149414112469879</v>
      </c>
      <c r="AD25" s="38">
        <v>3708.6</v>
      </c>
      <c r="AE25" s="38">
        <v>7.2004624945801288</v>
      </c>
      <c r="AF25" s="37">
        <v>3682.3</v>
      </c>
      <c r="AG25" s="38">
        <v>6.8665292973851599</v>
      </c>
      <c r="AH25" s="37">
        <v>3953.7</v>
      </c>
      <c r="AI25" s="38">
        <v>7.595384531649696</v>
      </c>
      <c r="AJ25" s="37">
        <v>4123.3</v>
      </c>
      <c r="AK25" s="38">
        <v>4.657596832326516</v>
      </c>
      <c r="AL25" s="37">
        <v>4259.3999999999996</v>
      </c>
      <c r="AM25" s="38">
        <v>4.0934529191817948</v>
      </c>
      <c r="AN25" s="37"/>
      <c r="AO25" s="38"/>
      <c r="AP25" s="37"/>
      <c r="AQ25" s="38"/>
      <c r="AR25" s="37"/>
      <c r="AS25" s="38"/>
      <c r="AT25" s="37"/>
      <c r="AU25" s="38"/>
    </row>
    <row r="26" spans="1:47" x14ac:dyDescent="0.2">
      <c r="A26" s="32" t="s">
        <v>42</v>
      </c>
      <c r="B26" s="88">
        <v>5838.8139290099989</v>
      </c>
      <c r="C26" s="89">
        <f t="shared" si="0"/>
        <v>18.235302209464766</v>
      </c>
      <c r="D26" s="54"/>
      <c r="E26" s="54"/>
      <c r="F26" s="54"/>
      <c r="G26" s="41"/>
      <c r="H26" s="41"/>
      <c r="I26" s="41"/>
      <c r="J26" s="41"/>
      <c r="K26" s="41"/>
      <c r="L26" s="41"/>
      <c r="M26" s="41"/>
      <c r="N26" s="41"/>
      <c r="O26" s="41"/>
      <c r="P26" s="38"/>
      <c r="Q26" s="39"/>
      <c r="R26" s="39">
        <v>6063.6</v>
      </c>
      <c r="S26" s="38">
        <v>22.787193973634643</v>
      </c>
      <c r="T26" s="39">
        <v>5418</v>
      </c>
      <c r="U26" s="39">
        <v>9.7138691452524064</v>
      </c>
      <c r="V26" s="39">
        <v>5028.1000000000004</v>
      </c>
      <c r="W26" s="39">
        <v>1.8184395439726275</v>
      </c>
      <c r="X26" s="39">
        <v>4696.2</v>
      </c>
      <c r="Y26" s="38">
        <v>5.0134168160000003</v>
      </c>
      <c r="Z26" s="38">
        <v>4707.3</v>
      </c>
      <c r="AA26" s="38">
        <v>6.0059451425483079</v>
      </c>
      <c r="AB26" s="38">
        <v>4392.1000000000004</v>
      </c>
      <c r="AC26" s="38">
        <v>5.9946424692907341</v>
      </c>
      <c r="AD26" s="38">
        <v>3931.1</v>
      </c>
      <c r="AE26" s="38">
        <v>5.9995685703500001</v>
      </c>
      <c r="AF26" s="37">
        <v>3875.5</v>
      </c>
      <c r="AG26" s="38">
        <v>5.246720799500304</v>
      </c>
      <c r="AH26" s="37">
        <v>4262.3</v>
      </c>
      <c r="AI26" s="38">
        <v>7.8053468902547163</v>
      </c>
      <c r="AJ26" s="37"/>
      <c r="AK26" s="38"/>
      <c r="AL26" s="37"/>
      <c r="AM26" s="38"/>
      <c r="AN26" s="37"/>
      <c r="AO26" s="38"/>
      <c r="AP26" s="37"/>
      <c r="AQ26" s="38"/>
      <c r="AR26" s="37"/>
      <c r="AS26" s="38"/>
      <c r="AT26" s="37"/>
      <c r="AU26" s="38"/>
    </row>
    <row r="27" spans="1:47" x14ac:dyDescent="0.2">
      <c r="A27" s="40" t="s">
        <v>43</v>
      </c>
      <c r="B27" s="39">
        <v>6133.704735629999</v>
      </c>
      <c r="C27" s="89">
        <f>100*(B27/B26-1)</f>
        <v>5.0505258466080338</v>
      </c>
      <c r="D27" s="54"/>
      <c r="E27" s="54"/>
      <c r="F27" s="54"/>
      <c r="G27" s="41"/>
      <c r="H27" s="41"/>
      <c r="I27" s="41"/>
      <c r="J27" s="38"/>
      <c r="K27" s="38"/>
      <c r="L27" s="38"/>
      <c r="M27" s="41"/>
      <c r="N27" s="38">
        <v>6019.8650255900002</v>
      </c>
      <c r="O27" s="41">
        <v>3.100819768899532</v>
      </c>
      <c r="P27" s="38">
        <v>5704.8</v>
      </c>
      <c r="Q27" s="39">
        <v>-2.2999999999999998</v>
      </c>
      <c r="R27" s="39">
        <v>5676.8</v>
      </c>
      <c r="S27" s="38">
        <v>-6.3790487499175486</v>
      </c>
      <c r="T27" s="39">
        <v>5327.3</v>
      </c>
      <c r="U27" s="39">
        <v>-1.6740494647471404</v>
      </c>
      <c r="V27" s="39">
        <v>5128.8</v>
      </c>
      <c r="W27" s="39">
        <v>2.0027445754857709</v>
      </c>
      <c r="X27" s="39">
        <v>4982.7</v>
      </c>
      <c r="Y27" s="38">
        <v>6.1006771430000004</v>
      </c>
      <c r="Z27" s="38">
        <v>4989.5</v>
      </c>
      <c r="AA27" s="38">
        <v>5.9949440231130247</v>
      </c>
      <c r="AB27" s="38">
        <v>4655.3</v>
      </c>
      <c r="AC27" s="38">
        <v>5.9925775824776206</v>
      </c>
      <c r="AD27" s="38">
        <v>4168.8999999999996</v>
      </c>
      <c r="AE27" s="38">
        <v>6.049197425656927</v>
      </c>
      <c r="AF27" s="38"/>
      <c r="AG27" s="38"/>
      <c r="AH27" s="38"/>
      <c r="AI27" s="38"/>
      <c r="AJ27" s="38"/>
      <c r="AK27" s="38"/>
      <c r="AL27" s="38"/>
      <c r="AM27" s="38"/>
      <c r="AN27" s="38"/>
      <c r="AO27" s="38"/>
      <c r="AP27" s="38"/>
      <c r="AQ27" s="38"/>
      <c r="AR27" s="38"/>
      <c r="AS27" s="38"/>
      <c r="AT27" s="38"/>
      <c r="AU27" s="38"/>
    </row>
    <row r="28" spans="1:47" x14ac:dyDescent="0.2">
      <c r="A28" s="40" t="s">
        <v>44</v>
      </c>
      <c r="B28" s="39">
        <v>6932.7037044099998</v>
      </c>
      <c r="C28" s="89">
        <f>100*(B28/B27-1)</f>
        <v>13.026368291559676</v>
      </c>
      <c r="D28" s="54"/>
      <c r="E28" s="54"/>
      <c r="F28" s="54"/>
      <c r="G28" s="41"/>
      <c r="H28" s="41"/>
      <c r="I28" s="41"/>
      <c r="J28" s="38">
        <v>6807.8020778419777</v>
      </c>
      <c r="K28" s="38">
        <v>10.99005203651593</v>
      </c>
      <c r="L28" s="38">
        <v>6573.1034036953415</v>
      </c>
      <c r="M28" s="41">
        <v>7.1636749241111186</v>
      </c>
      <c r="N28" s="38">
        <v>6163.9574900500002</v>
      </c>
      <c r="O28" s="41">
        <v>2.3936161998229899</v>
      </c>
      <c r="P28" s="38">
        <v>5887.2</v>
      </c>
      <c r="Q28" s="39">
        <v>3.2</v>
      </c>
      <c r="R28" s="39">
        <v>5855.9</v>
      </c>
      <c r="S28" s="38">
        <v>3.1549464487034884</v>
      </c>
      <c r="T28" s="39">
        <v>5324.6</v>
      </c>
      <c r="U28" s="39">
        <v>-5.0682334390772521E-2</v>
      </c>
      <c r="V28" s="39">
        <v>5194.3999999999996</v>
      </c>
      <c r="W28" s="39">
        <v>1.2790516300109189</v>
      </c>
      <c r="X28" s="39">
        <v>5280.7</v>
      </c>
      <c r="Y28" s="38">
        <v>5.980693198</v>
      </c>
      <c r="Z28" s="38">
        <v>5288.6</v>
      </c>
      <c r="AA28" s="38">
        <v>5.9945886361358891</v>
      </c>
      <c r="AB28" s="38"/>
      <c r="AC28" s="38"/>
      <c r="AD28" s="38"/>
      <c r="AE28" s="38"/>
      <c r="AF28" s="38"/>
      <c r="AG28" s="38"/>
      <c r="AH28" s="38"/>
      <c r="AI28" s="38"/>
      <c r="AJ28" s="38"/>
      <c r="AK28" s="38"/>
      <c r="AL28" s="38"/>
      <c r="AM28" s="38"/>
      <c r="AN28" s="38"/>
      <c r="AO28" s="38"/>
      <c r="AP28" s="38"/>
      <c r="AQ28" s="38"/>
      <c r="AR28" s="38"/>
      <c r="AS28" s="38"/>
      <c r="AT28" s="38"/>
      <c r="AU28" s="38"/>
    </row>
    <row r="29" spans="1:47" x14ac:dyDescent="0.2">
      <c r="A29" s="42" t="s">
        <v>45</v>
      </c>
      <c r="B29" s="39">
        <v>6008.6657180500006</v>
      </c>
      <c r="C29" s="89">
        <f>100*(B29/B28-1)</f>
        <v>-13.328681359513528</v>
      </c>
      <c r="D29" s="54"/>
      <c r="E29" s="54"/>
      <c r="F29" s="54">
        <v>5989.8560006119169</v>
      </c>
      <c r="G29" s="41">
        <v>-13.599999999975809</v>
      </c>
      <c r="H29" s="41">
        <v>6462.5349528324832</v>
      </c>
      <c r="I29" s="41">
        <v>-6.7818959474416189</v>
      </c>
      <c r="J29" s="38">
        <v>7067.0358534100387</v>
      </c>
      <c r="K29" s="38">
        <v>3.8078923653173558</v>
      </c>
      <c r="L29" s="38">
        <v>6881.5282674637783</v>
      </c>
      <c r="M29" s="41">
        <v>4.6922259521285259</v>
      </c>
      <c r="N29" s="38">
        <v>6499.1495800900002</v>
      </c>
      <c r="O29" s="41">
        <v>5.4379364325771951</v>
      </c>
      <c r="P29" s="38">
        <v>6163.8</v>
      </c>
      <c r="Q29" s="39">
        <v>4.7</v>
      </c>
      <c r="R29" s="39">
        <v>6135</v>
      </c>
      <c r="S29" s="38">
        <v>4.7661333014566543</v>
      </c>
      <c r="T29" s="39">
        <v>5325.3</v>
      </c>
      <c r="U29" s="39">
        <v>1.3146527438667732E-2</v>
      </c>
      <c r="V29" s="39">
        <v>5259.6</v>
      </c>
      <c r="W29" s="39">
        <v>1.2551979054366447</v>
      </c>
      <c r="X29" s="39"/>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x14ac:dyDescent="0.2">
      <c r="A30" s="42" t="s">
        <v>66</v>
      </c>
      <c r="B30" s="81"/>
      <c r="C30" s="89"/>
      <c r="D30" s="90">
        <v>6024.6743837238191</v>
      </c>
      <c r="E30" s="54">
        <f>(D30/B29-1)*100</f>
        <v>0.26642629869937373</v>
      </c>
      <c r="F30" s="54">
        <v>5895.9501765934874</v>
      </c>
      <c r="G30" s="41">
        <v>-1.5677476054321904</v>
      </c>
      <c r="H30" s="41">
        <v>6598.2481868400937</v>
      </c>
      <c r="I30" s="41">
        <v>2.0999999999710361</v>
      </c>
      <c r="J30" s="38">
        <v>7211.9045905586163</v>
      </c>
      <c r="K30" s="38">
        <v>2.049922204352117</v>
      </c>
      <c r="L30" s="38">
        <v>7138.871882753665</v>
      </c>
      <c r="M30" s="41">
        <v>3.7396288337086414</v>
      </c>
      <c r="N30" s="38">
        <v>6997.8963623299996</v>
      </c>
      <c r="O30" s="41">
        <v>7.6740314420197242</v>
      </c>
      <c r="P30" s="38">
        <v>6531.9</v>
      </c>
      <c r="Q30" s="39">
        <v>6</v>
      </c>
      <c r="R30" s="39">
        <v>6508.4</v>
      </c>
      <c r="S30" s="38">
        <v>6.086389568052164</v>
      </c>
      <c r="X30" s="39"/>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x14ac:dyDescent="0.2">
      <c r="A31" s="42" t="s">
        <v>71</v>
      </c>
      <c r="B31" s="81"/>
      <c r="C31" s="89"/>
      <c r="D31" s="91">
        <v>6433.6722418177851</v>
      </c>
      <c r="E31" s="54">
        <f>(D31/D30-1)*100</f>
        <v>6.7887130829660913</v>
      </c>
      <c r="F31" s="54">
        <v>6244.9707366590937</v>
      </c>
      <c r="G31" s="41">
        <v>5.9196660353609154</v>
      </c>
      <c r="H31" s="41">
        <v>6862.6174513925307</v>
      </c>
      <c r="I31" s="41">
        <v>4.0066583897178987</v>
      </c>
      <c r="J31" s="38">
        <v>7463.1494486590827</v>
      </c>
      <c r="K31" s="38">
        <v>3.4837518292932135</v>
      </c>
      <c r="L31" s="38">
        <v>7424.0767058396814</v>
      </c>
      <c r="M31" s="41">
        <v>3.9950965330393995</v>
      </c>
      <c r="N31" s="38">
        <v>7528.5389210399999</v>
      </c>
      <c r="O31" s="41">
        <v>7.5828867881849948</v>
      </c>
      <c r="P31" s="38"/>
      <c r="Q31" s="39"/>
      <c r="R31" s="39"/>
      <c r="S31" s="38"/>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x14ac:dyDescent="0.2">
      <c r="A32" s="42" t="s">
        <v>73</v>
      </c>
      <c r="B32" s="81"/>
      <c r="C32" s="89"/>
      <c r="D32" s="91">
        <v>6812.6689040780584</v>
      </c>
      <c r="E32" s="54">
        <f t="shared" ref="E32:E33" si="1">(D32/D31-1)*100</f>
        <v>5.8908294985383192</v>
      </c>
      <c r="F32" s="54">
        <v>6612.4833101177655</v>
      </c>
      <c r="G32" s="41">
        <v>5.8849366787470547</v>
      </c>
      <c r="H32" s="41">
        <v>7171.435236701851</v>
      </c>
      <c r="I32" s="41">
        <v>4.4999999999512763</v>
      </c>
      <c r="J32" s="38">
        <v>7773.385328920097</v>
      </c>
      <c r="K32" s="38">
        <v>4.1569029589345163</v>
      </c>
      <c r="L32" s="38"/>
      <c r="M32" s="41"/>
      <c r="N32" s="38"/>
      <c r="O32" s="41"/>
      <c r="P32" s="38"/>
      <c r="Q32" s="39"/>
      <c r="R32" s="39"/>
      <c r="S32" s="38"/>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x14ac:dyDescent="0.2">
      <c r="A33" s="42" t="s">
        <v>77</v>
      </c>
      <c r="B33" s="81"/>
      <c r="C33" s="89"/>
      <c r="D33" s="91">
        <v>7241.2370450313301</v>
      </c>
      <c r="E33" s="54">
        <f t="shared" si="1"/>
        <v>6.2907525227995587</v>
      </c>
      <c r="F33" s="54">
        <v>7029.1582252746575</v>
      </c>
      <c r="G33" s="41">
        <v>6.3013378728584035</v>
      </c>
      <c r="H33" s="41"/>
      <c r="I33" s="41"/>
      <c r="J33" s="38"/>
      <c r="K33" s="38"/>
      <c r="L33" s="38"/>
      <c r="M33" s="41"/>
      <c r="N33" s="38"/>
      <c r="O33" s="41"/>
      <c r="P33" s="38"/>
      <c r="Q33" s="39"/>
      <c r="R33" s="39"/>
      <c r="S33" s="38"/>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86"/>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x14ac:dyDescent="0.2">
      <c r="B35" s="13" t="s">
        <v>46</v>
      </c>
      <c r="C35" s="27"/>
      <c r="D35" s="27"/>
      <c r="E35" s="27"/>
      <c r="F35" s="27"/>
      <c r="G35" s="27"/>
      <c r="H35" s="27"/>
      <c r="I35" s="27"/>
      <c r="J35" s="27"/>
      <c r="K35" s="27"/>
      <c r="L35" s="27"/>
      <c r="M35" s="27"/>
      <c r="N35" s="27"/>
      <c r="O35" s="27"/>
      <c r="P35" s="27"/>
      <c r="Q35" s="27"/>
      <c r="R35" s="27"/>
      <c r="S35" s="27"/>
      <c r="T35" s="27"/>
      <c r="U35" s="27"/>
      <c r="V35" s="27"/>
      <c r="W35" s="14"/>
      <c r="X35" s="14"/>
      <c r="Y35" s="14"/>
      <c r="Z35" s="14"/>
      <c r="AA35" s="27"/>
      <c r="AB35" s="27"/>
      <c r="AC35" s="27"/>
      <c r="AD35" s="27"/>
      <c r="AE35" s="27"/>
      <c r="AF35" s="13"/>
      <c r="AG35" s="27"/>
      <c r="AH35" s="13"/>
      <c r="AI35" s="27"/>
      <c r="AJ35" s="13"/>
      <c r="AK35" s="27"/>
      <c r="AL35" s="13"/>
      <c r="AM35" s="27"/>
      <c r="AN35" s="13"/>
      <c r="AO35" s="27"/>
      <c r="AP35" s="13"/>
      <c r="AQ35" s="27"/>
      <c r="AR35" s="13"/>
      <c r="AS35" s="27"/>
      <c r="AT35" s="13"/>
      <c r="AU35" s="27"/>
    </row>
    <row r="36" spans="1:47" x14ac:dyDescent="0.2">
      <c r="B36" s="44"/>
      <c r="C36" s="45"/>
      <c r="D36" s="45"/>
      <c r="E36" s="45"/>
      <c r="F36" s="45"/>
      <c r="G36" s="45"/>
      <c r="H36" s="45"/>
      <c r="I36" s="45"/>
      <c r="J36" s="45"/>
      <c r="K36" s="45"/>
      <c r="L36" s="45"/>
      <c r="M36" s="45"/>
      <c r="N36" s="45"/>
      <c r="O36" s="45"/>
      <c r="P36" s="45"/>
      <c r="Q36" s="45"/>
      <c r="R36" s="45"/>
      <c r="S36" s="45"/>
      <c r="T36" s="45"/>
      <c r="U36" s="45"/>
      <c r="V36" s="45"/>
      <c r="W36" s="49"/>
      <c r="X36" s="49"/>
      <c r="Y36" s="49"/>
      <c r="Z36" s="49"/>
      <c r="AA36" s="45"/>
      <c r="AB36" s="45"/>
      <c r="AC36" s="45"/>
      <c r="AD36" s="45"/>
      <c r="AE36" s="45"/>
      <c r="AF36" s="44"/>
      <c r="AG36" s="45"/>
      <c r="AH36" s="44"/>
      <c r="AI36" s="45"/>
      <c r="AJ36" s="44"/>
      <c r="AK36" s="45"/>
      <c r="AL36" s="44"/>
      <c r="AM36" s="45"/>
      <c r="AN36" s="44"/>
      <c r="AO36" s="45"/>
      <c r="AP36" s="44"/>
      <c r="AQ36" s="45"/>
      <c r="AR36" s="44"/>
      <c r="AS36" s="45"/>
      <c r="AT36" s="44"/>
      <c r="AU36" s="45"/>
    </row>
    <row r="37" spans="1:47" x14ac:dyDescent="0.2">
      <c r="B37" s="46"/>
      <c r="AF37" s="32"/>
      <c r="AH37" s="32"/>
      <c r="AJ37" s="32"/>
      <c r="AL37" s="32"/>
      <c r="AN37" s="32"/>
      <c r="AP37" s="32"/>
      <c r="AR37" s="32"/>
      <c r="AT37" s="32"/>
    </row>
    <row r="38" spans="1:47" x14ac:dyDescent="0.2">
      <c r="B38" s="35"/>
      <c r="AF38" s="32"/>
      <c r="AH38" s="32"/>
      <c r="AJ38" s="32"/>
      <c r="AL38" s="32"/>
      <c r="AN38" s="32"/>
      <c r="AP38" s="32"/>
      <c r="AR38" s="32"/>
      <c r="AT38" s="32"/>
    </row>
    <row r="39" spans="1:47" x14ac:dyDescent="0.2">
      <c r="B39" s="35"/>
      <c r="AF39" s="32"/>
      <c r="AH39" s="32"/>
      <c r="AJ39" s="32"/>
      <c r="AL39" s="32"/>
      <c r="AN39" s="32"/>
      <c r="AP39" s="32"/>
      <c r="AR39" s="32"/>
      <c r="AT39" s="32"/>
    </row>
    <row r="40" spans="1:47" x14ac:dyDescent="0.2">
      <c r="B40" s="35"/>
      <c r="AF40" s="32"/>
      <c r="AH40" s="32"/>
      <c r="AJ40" s="32"/>
      <c r="AL40" s="32"/>
      <c r="AN40" s="32"/>
      <c r="AP40" s="32"/>
      <c r="AR40" s="32"/>
      <c r="AT40" s="32"/>
    </row>
    <row r="41" spans="1:47" x14ac:dyDescent="0.2">
      <c r="C41" s="32"/>
      <c r="F41" s="32"/>
      <c r="G41" s="32"/>
      <c r="H41" s="32"/>
      <c r="I41" s="32"/>
      <c r="J41" s="32"/>
      <c r="K41" s="32"/>
      <c r="L41" s="32"/>
      <c r="M41" s="32"/>
      <c r="AF41" s="32"/>
      <c r="AH41" s="32"/>
      <c r="AJ41" s="32"/>
      <c r="AL41" s="32"/>
      <c r="AN41" s="32"/>
      <c r="AP41" s="32"/>
      <c r="AR41" s="32"/>
      <c r="AT41" s="32"/>
    </row>
    <row r="42" spans="1:47" hidden="1" x14ac:dyDescent="0.2">
      <c r="C42" s="32"/>
      <c r="D42" s="32"/>
      <c r="E42" s="32"/>
      <c r="F42" s="32"/>
      <c r="G42" s="32"/>
      <c r="H42" s="32"/>
      <c r="I42" s="32"/>
      <c r="J42" s="32"/>
      <c r="K42" s="32"/>
      <c r="L42" s="32"/>
      <c r="M42" s="32"/>
      <c r="N42" s="32"/>
      <c r="O42" s="32"/>
      <c r="AF42" s="32"/>
      <c r="AH42" s="32"/>
      <c r="AJ42" s="32"/>
      <c r="AL42" s="32"/>
      <c r="AN42" s="32"/>
      <c r="AP42" s="32"/>
      <c r="AR42" s="32"/>
      <c r="AT42" s="32"/>
    </row>
    <row r="43" spans="1:47" hidden="1" x14ac:dyDescent="0.2">
      <c r="C43" s="32"/>
      <c r="D43" s="32"/>
      <c r="E43" s="32"/>
      <c r="F43" s="32"/>
      <c r="G43" s="32"/>
      <c r="H43" s="32"/>
      <c r="I43" s="32"/>
      <c r="J43" s="32"/>
      <c r="K43" s="32"/>
      <c r="L43" s="32"/>
      <c r="M43" s="32"/>
      <c r="N43" s="32"/>
      <c r="O43" s="32"/>
      <c r="AF43" s="32"/>
      <c r="AH43" s="32"/>
      <c r="AJ43" s="32"/>
      <c r="AL43" s="32"/>
      <c r="AN43" s="32"/>
      <c r="AP43" s="32"/>
      <c r="AR43" s="32"/>
      <c r="AT43" s="32"/>
    </row>
    <row r="44" spans="1:47"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idden="1" x14ac:dyDescent="0.2">
      <c r="B55" s="32"/>
      <c r="C55" s="32"/>
      <c r="D55" s="32"/>
      <c r="E55" s="32"/>
      <c r="F55" s="32"/>
      <c r="G55" s="32"/>
      <c r="H55" s="32"/>
      <c r="I55" s="32"/>
      <c r="J55" s="32"/>
      <c r="K55" s="32"/>
      <c r="L55" s="32"/>
      <c r="M55" s="32"/>
      <c r="N55" s="32"/>
      <c r="O55" s="32"/>
      <c r="AF55" s="32"/>
      <c r="AH55" s="32"/>
      <c r="AJ55" s="32"/>
      <c r="AL55" s="32"/>
      <c r="AN55" s="32"/>
      <c r="AP55" s="32"/>
      <c r="AR55" s="32"/>
      <c r="AT55" s="32"/>
    </row>
    <row r="56" spans="2:46" ht="0" hidden="1" customHeight="1" x14ac:dyDescent="0.2">
      <c r="D56" s="32"/>
      <c r="E56" s="32"/>
      <c r="N56" s="32"/>
      <c r="O56" s="32"/>
    </row>
    <row r="57" spans="2:46" hidden="1" x14ac:dyDescent="0.2"/>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64"/>
  <sheetViews>
    <sheetView showGridLines="0" workbookViewId="0">
      <pane xSplit="1" ySplit="6" topLeftCell="B7" activePane="bottomRight" state="frozen"/>
      <selection activeCell="B7" sqref="B7:F33"/>
      <selection pane="topRight" activeCell="B7" sqref="B7:F33"/>
      <selection pane="bottomLeft" activeCell="B7" sqref="B7:F33"/>
      <selection pane="bottomRight"/>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7109375" style="34" customWidth="1"/>
    <col min="15" max="15" width="7.42578125" style="34" customWidth="1"/>
    <col min="16" max="16" width="12.7109375" style="32" customWidth="1"/>
    <col min="17" max="17" width="5.42578125" style="32" customWidth="1"/>
    <col min="18" max="18" width="12.85546875" style="32" customWidth="1"/>
    <col min="19" max="19" width="5.42578125" style="32" customWidth="1"/>
    <col min="20" max="20" width="12.85546875" style="32"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ht="12.75" x14ac:dyDescent="0.2">
      <c r="B1" s="33" t="s">
        <v>16</v>
      </c>
      <c r="AF1" s="32"/>
      <c r="AH1" s="32"/>
      <c r="AJ1" s="32"/>
      <c r="AL1" s="32"/>
      <c r="AN1" s="32"/>
      <c r="AP1" s="32"/>
      <c r="AR1" s="32"/>
      <c r="AT1" s="32"/>
    </row>
    <row r="2" spans="1:47" ht="12.75" x14ac:dyDescent="0.2">
      <c r="B2" s="15" t="str">
        <f>Overview!B2</f>
        <v>2019-20 Budget Update</v>
      </c>
      <c r="AF2" s="32"/>
      <c r="AH2" s="32"/>
      <c r="AJ2" s="32"/>
      <c r="AL2" s="32"/>
      <c r="AN2" s="32"/>
      <c r="AP2" s="32"/>
      <c r="AR2" s="32"/>
      <c r="AT2" s="32"/>
    </row>
    <row r="3" spans="1:47" ht="12.75" x14ac:dyDescent="0.2">
      <c r="B3" s="35"/>
      <c r="AF3" s="32"/>
      <c r="AH3" s="32"/>
      <c r="AJ3" s="32"/>
      <c r="AL3" s="32"/>
      <c r="AN3" s="32"/>
      <c r="AP3" s="32"/>
      <c r="AR3" s="32"/>
      <c r="AT3" s="32"/>
    </row>
    <row r="4" spans="1:47" ht="12.75" x14ac:dyDescent="0.2">
      <c r="A4" s="16"/>
      <c r="B4" s="17" t="s">
        <v>48</v>
      </c>
      <c r="C4" s="63"/>
      <c r="D4" s="76" t="s">
        <v>49</v>
      </c>
      <c r="E4" s="74"/>
      <c r="F4" s="76"/>
      <c r="G4" s="74"/>
      <c r="H4" s="76"/>
      <c r="I4" s="74"/>
      <c r="J4" s="74"/>
      <c r="K4" s="74"/>
      <c r="L4" s="74"/>
      <c r="M4" s="74"/>
      <c r="N4" s="76"/>
      <c r="O4" s="74"/>
      <c r="P4" s="20"/>
      <c r="Q4" s="20"/>
      <c r="R4" s="20"/>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25"/>
      <c r="R5" s="62"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ht="12.75" x14ac:dyDescent="0.2">
      <c r="A6" s="21"/>
      <c r="B6" s="22" t="s">
        <v>21</v>
      </c>
      <c r="C6" s="64" t="s">
        <v>22</v>
      </c>
      <c r="D6" s="75" t="s">
        <v>21</v>
      </c>
      <c r="E6" s="75" t="s">
        <v>22</v>
      </c>
      <c r="F6" s="23" t="s">
        <v>21</v>
      </c>
      <c r="G6" s="25" t="s">
        <v>22</v>
      </c>
      <c r="H6" s="23" t="s">
        <v>21</v>
      </c>
      <c r="I6" s="25" t="s">
        <v>22</v>
      </c>
      <c r="J6" s="23" t="s">
        <v>21</v>
      </c>
      <c r="K6" s="25" t="s">
        <v>22</v>
      </c>
      <c r="L6" s="23" t="s">
        <v>21</v>
      </c>
      <c r="M6" s="25" t="s">
        <v>22</v>
      </c>
      <c r="N6" s="23" t="s">
        <v>21</v>
      </c>
      <c r="O6" s="25" t="s">
        <v>22</v>
      </c>
      <c r="P6" s="23" t="s">
        <v>21</v>
      </c>
      <c r="Q6" s="25" t="s">
        <v>22</v>
      </c>
      <c r="R6" s="23"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ht="12.75" x14ac:dyDescent="0.2">
      <c r="A7" s="32" t="s">
        <v>23</v>
      </c>
      <c r="B7" s="88">
        <v>331.4</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ht="12.75" x14ac:dyDescent="0.2">
      <c r="A8" s="32" t="s">
        <v>24</v>
      </c>
      <c r="B8" s="88">
        <v>514.70000000000005</v>
      </c>
      <c r="C8" s="89">
        <f t="shared" ref="C8:C26" si="0">100*(B8/B7-1)</f>
        <v>55.310802655401361</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ht="12.75" x14ac:dyDescent="0.2">
      <c r="A9" s="32" t="s">
        <v>25</v>
      </c>
      <c r="B9" s="88">
        <v>531.70000000000005</v>
      </c>
      <c r="C9" s="89">
        <f t="shared" si="0"/>
        <v>3.3028948902273259</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ht="12.75" x14ac:dyDescent="0.2">
      <c r="A10" s="32" t="s">
        <v>26</v>
      </c>
      <c r="B10" s="88">
        <v>578.70000000000005</v>
      </c>
      <c r="C10" s="89">
        <f t="shared" si="0"/>
        <v>8.8395711867594429</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ht="12.75" x14ac:dyDescent="0.2">
      <c r="A11" s="32" t="s">
        <v>27</v>
      </c>
      <c r="B11" s="88">
        <v>641.79999999999995</v>
      </c>
      <c r="C11" s="89">
        <f t="shared" si="0"/>
        <v>10.903749783998595</v>
      </c>
      <c r="D11" s="54"/>
      <c r="E11" s="54"/>
      <c r="F11" s="54"/>
      <c r="G11" s="41"/>
      <c r="H11" s="41"/>
      <c r="I11" s="41"/>
      <c r="J11" s="41"/>
      <c r="K11" s="41"/>
      <c r="L11" s="41"/>
      <c r="M11" s="41"/>
      <c r="N11" s="41"/>
      <c r="O11" s="41"/>
      <c r="P11" s="38"/>
      <c r="Q11" s="38"/>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ht="12.75" x14ac:dyDescent="0.2">
      <c r="A12" s="32" t="s">
        <v>28</v>
      </c>
      <c r="B12" s="88">
        <v>738.4</v>
      </c>
      <c r="C12" s="89">
        <f t="shared" si="0"/>
        <v>15.051417887192287</v>
      </c>
      <c r="D12" s="54"/>
      <c r="E12" s="54"/>
      <c r="F12" s="54"/>
      <c r="G12" s="41"/>
      <c r="H12" s="41"/>
      <c r="I12" s="41"/>
      <c r="J12" s="41"/>
      <c r="K12" s="41"/>
      <c r="L12" s="41"/>
      <c r="M12" s="41"/>
      <c r="N12" s="41"/>
      <c r="O12" s="41"/>
      <c r="P12" s="38"/>
      <c r="Q12" s="38"/>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ht="12.75" x14ac:dyDescent="0.2">
      <c r="A13" s="32" t="s">
        <v>29</v>
      </c>
      <c r="B13" s="88">
        <v>841.5</v>
      </c>
      <c r="C13" s="89">
        <f t="shared" si="0"/>
        <v>13.962621885157089</v>
      </c>
      <c r="D13" s="54"/>
      <c r="E13" s="54"/>
      <c r="F13" s="54"/>
      <c r="G13" s="41"/>
      <c r="H13" s="41"/>
      <c r="I13" s="41"/>
      <c r="J13" s="41"/>
      <c r="K13" s="41"/>
      <c r="L13" s="41"/>
      <c r="M13" s="41"/>
      <c r="N13" s="41"/>
      <c r="O13" s="41"/>
      <c r="P13" s="38"/>
      <c r="Q13" s="38"/>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ht="12.75" x14ac:dyDescent="0.2">
      <c r="A14" s="32" t="s">
        <v>30</v>
      </c>
      <c r="B14" s="88">
        <v>953.6</v>
      </c>
      <c r="C14" s="89">
        <f t="shared" si="0"/>
        <v>13.32144979203802</v>
      </c>
      <c r="D14" s="54"/>
      <c r="E14" s="54"/>
      <c r="F14" s="54"/>
      <c r="G14" s="41"/>
      <c r="H14" s="41"/>
      <c r="I14" s="41"/>
      <c r="J14" s="41"/>
      <c r="K14" s="41"/>
      <c r="L14" s="41"/>
      <c r="M14" s="41"/>
      <c r="N14" s="41"/>
      <c r="O14" s="41"/>
      <c r="P14" s="38"/>
      <c r="Q14" s="38"/>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ht="12.75" x14ac:dyDescent="0.2">
      <c r="A15" s="32" t="s">
        <v>31</v>
      </c>
      <c r="B15" s="88">
        <v>996.7</v>
      </c>
      <c r="C15" s="89">
        <f t="shared" si="0"/>
        <v>4.5197147651006686</v>
      </c>
      <c r="D15" s="54"/>
      <c r="E15" s="54"/>
      <c r="F15" s="54"/>
      <c r="G15" s="41"/>
      <c r="H15" s="41"/>
      <c r="I15" s="41"/>
      <c r="J15" s="41"/>
      <c r="K15" s="41"/>
      <c r="L15" s="41"/>
      <c r="M15" s="41"/>
      <c r="N15" s="41"/>
      <c r="O15" s="41"/>
      <c r="P15" s="38"/>
      <c r="Q15" s="38"/>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ht="12.75" x14ac:dyDescent="0.2">
      <c r="A16" s="32" t="s">
        <v>32</v>
      </c>
      <c r="B16" s="88">
        <v>1048.3</v>
      </c>
      <c r="C16" s="89">
        <f t="shared" si="0"/>
        <v>5.1770843784488818</v>
      </c>
      <c r="D16" s="54"/>
      <c r="E16" s="54"/>
      <c r="F16" s="54"/>
      <c r="G16" s="41"/>
      <c r="H16" s="41"/>
      <c r="I16" s="41"/>
      <c r="J16" s="41"/>
      <c r="K16" s="41"/>
      <c r="L16" s="41"/>
      <c r="M16" s="41"/>
      <c r="N16" s="41"/>
      <c r="O16" s="41"/>
      <c r="P16" s="38"/>
      <c r="Q16" s="38"/>
      <c r="R16" s="38"/>
      <c r="S16" s="38"/>
      <c r="T16" s="38"/>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ht="12.75" x14ac:dyDescent="0.2">
      <c r="A17" s="32" t="s">
        <v>33</v>
      </c>
      <c r="B17" s="88">
        <v>1094.9000000000001</v>
      </c>
      <c r="C17" s="89">
        <f t="shared" si="0"/>
        <v>4.4452923781360454</v>
      </c>
      <c r="D17" s="54"/>
      <c r="E17" s="54"/>
      <c r="F17" s="54"/>
      <c r="G17" s="41"/>
      <c r="H17" s="41"/>
      <c r="I17" s="41"/>
      <c r="J17" s="41"/>
      <c r="K17" s="41"/>
      <c r="L17" s="41"/>
      <c r="M17" s="41"/>
      <c r="N17" s="41"/>
      <c r="O17" s="41"/>
      <c r="P17" s="38"/>
      <c r="Q17" s="38"/>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ht="12.75" x14ac:dyDescent="0.2">
      <c r="A18" s="32" t="s">
        <v>34</v>
      </c>
      <c r="B18" s="88">
        <v>1155.7</v>
      </c>
      <c r="C18" s="89">
        <f t="shared" si="0"/>
        <v>5.5530185405059829</v>
      </c>
      <c r="D18" s="54"/>
      <c r="E18" s="54"/>
      <c r="F18" s="54"/>
      <c r="G18" s="41"/>
      <c r="H18" s="41"/>
      <c r="I18" s="41"/>
      <c r="J18" s="41"/>
      <c r="K18" s="41"/>
      <c r="L18" s="41"/>
      <c r="M18" s="41"/>
      <c r="N18" s="41"/>
      <c r="O18" s="41"/>
      <c r="P18" s="38"/>
      <c r="Q18" s="38"/>
      <c r="R18" s="38"/>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ht="12.75" x14ac:dyDescent="0.2">
      <c r="A19" s="32" t="s">
        <v>35</v>
      </c>
      <c r="B19" s="88">
        <v>1235.4000000000001</v>
      </c>
      <c r="C19" s="89">
        <f t="shared" si="0"/>
        <v>6.8962533529462799</v>
      </c>
      <c r="D19" s="54"/>
      <c r="E19" s="54"/>
      <c r="F19" s="54"/>
      <c r="G19" s="41"/>
      <c r="H19" s="41"/>
      <c r="I19" s="41"/>
      <c r="J19" s="41"/>
      <c r="K19" s="41"/>
      <c r="L19" s="41"/>
      <c r="M19" s="41"/>
      <c r="N19" s="41"/>
      <c r="O19" s="41"/>
      <c r="P19" s="38"/>
      <c r="Q19" s="38"/>
      <c r="R19" s="38"/>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ht="12.75" x14ac:dyDescent="0.2">
      <c r="A20" s="32" t="s">
        <v>36</v>
      </c>
      <c r="B20" s="88">
        <v>1402.8</v>
      </c>
      <c r="C20" s="89">
        <f t="shared" si="0"/>
        <v>13.550267119961124</v>
      </c>
      <c r="D20" s="54"/>
      <c r="E20" s="54"/>
      <c r="F20" s="54"/>
      <c r="G20" s="41"/>
      <c r="H20" s="41"/>
      <c r="I20" s="41"/>
      <c r="J20" s="41"/>
      <c r="K20" s="41"/>
      <c r="L20" s="41"/>
      <c r="M20" s="41"/>
      <c r="N20" s="41"/>
      <c r="O20" s="41"/>
      <c r="P20" s="38"/>
      <c r="Q20" s="38"/>
      <c r="R20" s="38"/>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1375.1</v>
      </c>
      <c r="AS20" s="38">
        <v>11.308078355188588</v>
      </c>
      <c r="AT20" s="37">
        <v>1275.9000000000001</v>
      </c>
      <c r="AU20" s="38">
        <v>3.2782904322486539</v>
      </c>
    </row>
    <row r="21" spans="1:47" ht="12.75" x14ac:dyDescent="0.2">
      <c r="A21" s="32" t="s">
        <v>37</v>
      </c>
      <c r="B21" s="88">
        <v>1456.1</v>
      </c>
      <c r="C21" s="89">
        <f t="shared" si="0"/>
        <v>3.7995437696036527</v>
      </c>
      <c r="D21" s="54"/>
      <c r="E21" s="54"/>
      <c r="F21" s="54"/>
      <c r="G21" s="41"/>
      <c r="H21" s="41"/>
      <c r="I21" s="41"/>
      <c r="J21" s="41"/>
      <c r="K21" s="41"/>
      <c r="L21" s="41"/>
      <c r="M21" s="41"/>
      <c r="N21" s="41"/>
      <c r="O21" s="41"/>
      <c r="P21" s="38"/>
      <c r="Q21" s="38"/>
      <c r="R21" s="38"/>
      <c r="S21" s="38"/>
      <c r="T21" s="38"/>
      <c r="U21" s="38"/>
      <c r="V21" s="38"/>
      <c r="W21" s="38"/>
      <c r="X21" s="38"/>
      <c r="Y21" s="38"/>
      <c r="Z21" s="38"/>
      <c r="AA21" s="38"/>
      <c r="AB21" s="38"/>
      <c r="AC21" s="38"/>
      <c r="AD21" s="38"/>
      <c r="AE21" s="38"/>
      <c r="AF21" s="37"/>
      <c r="AG21" s="38"/>
      <c r="AH21" s="37"/>
      <c r="AI21" s="38"/>
      <c r="AJ21" s="37"/>
      <c r="AK21" s="38"/>
      <c r="AL21" s="37">
        <v>1475.3</v>
      </c>
      <c r="AM21" s="38">
        <v>5.1682349586541276</v>
      </c>
      <c r="AN21" s="37">
        <v>1473.8</v>
      </c>
      <c r="AO21" s="38">
        <v>5.0613059595095544</v>
      </c>
      <c r="AP21" s="37">
        <v>1478.1</v>
      </c>
      <c r="AQ21" s="38">
        <v>5.3678357570573043</v>
      </c>
      <c r="AR21" s="37">
        <v>1460.3</v>
      </c>
      <c r="AS21" s="38">
        <v>6.1959130245073046</v>
      </c>
      <c r="AT21" s="37">
        <v>1349.8</v>
      </c>
      <c r="AU21" s="38">
        <v>5.7919899678658071</v>
      </c>
    </row>
    <row r="22" spans="1:47" ht="12.75" x14ac:dyDescent="0.2">
      <c r="A22" s="32" t="s">
        <v>38</v>
      </c>
      <c r="B22" s="88">
        <v>1652.1</v>
      </c>
      <c r="C22" s="89">
        <f t="shared" si="0"/>
        <v>13.460613968820834</v>
      </c>
      <c r="D22" s="54"/>
      <c r="E22" s="54"/>
      <c r="F22" s="54"/>
      <c r="G22" s="41"/>
      <c r="H22" s="41"/>
      <c r="I22" s="41"/>
      <c r="J22" s="41"/>
      <c r="K22" s="41"/>
      <c r="L22" s="41"/>
      <c r="M22" s="41"/>
      <c r="N22" s="41"/>
      <c r="O22" s="41"/>
      <c r="P22" s="38"/>
      <c r="Q22" s="38"/>
      <c r="R22" s="38"/>
      <c r="S22" s="38"/>
      <c r="T22" s="38"/>
      <c r="U22" s="38"/>
      <c r="V22" s="38"/>
      <c r="W22" s="38"/>
      <c r="X22" s="38"/>
      <c r="Y22" s="38"/>
      <c r="Z22" s="38"/>
      <c r="AA22" s="38"/>
      <c r="AB22" s="38"/>
      <c r="AC22" s="38"/>
      <c r="AD22" s="38"/>
      <c r="AE22" s="38"/>
      <c r="AF22" s="37"/>
      <c r="AG22" s="38"/>
      <c r="AH22" s="37">
        <v>1610.1</v>
      </c>
      <c r="AI22" s="38">
        <v>10.576196689787798</v>
      </c>
      <c r="AJ22" s="37">
        <v>1610.2</v>
      </c>
      <c r="AK22" s="38">
        <v>10.583064349975979</v>
      </c>
      <c r="AL22" s="37">
        <v>1631.2</v>
      </c>
      <c r="AM22" s="38">
        <v>10.567342235477529</v>
      </c>
      <c r="AN22" s="37">
        <v>1604.9</v>
      </c>
      <c r="AO22" s="38">
        <v>8.8953725064459412</v>
      </c>
      <c r="AP22" s="37">
        <v>1529.6</v>
      </c>
      <c r="AQ22" s="38">
        <v>3.4842026926459546</v>
      </c>
      <c r="AR22" s="37">
        <v>1538.3</v>
      </c>
      <c r="AS22" s="38">
        <v>5.3413682120112327</v>
      </c>
      <c r="AT22" s="37">
        <v>1404</v>
      </c>
      <c r="AU22" s="38">
        <v>4.0154096903245007</v>
      </c>
    </row>
    <row r="23" spans="1:47" ht="12.75" x14ac:dyDescent="0.2">
      <c r="A23" s="32" t="s">
        <v>39</v>
      </c>
      <c r="B23" s="88">
        <v>1627.5</v>
      </c>
      <c r="C23" s="89">
        <f t="shared" si="0"/>
        <v>-1.4890139822044568</v>
      </c>
      <c r="D23" s="54"/>
      <c r="E23" s="54"/>
      <c r="F23" s="54"/>
      <c r="G23" s="41"/>
      <c r="H23" s="41"/>
      <c r="I23" s="41"/>
      <c r="J23" s="41"/>
      <c r="K23" s="41"/>
      <c r="L23" s="41"/>
      <c r="M23" s="41"/>
      <c r="N23" s="41"/>
      <c r="O23" s="41"/>
      <c r="P23" s="38"/>
      <c r="Q23" s="38"/>
      <c r="R23" s="38"/>
      <c r="S23" s="38"/>
      <c r="T23" s="38"/>
      <c r="U23" s="38"/>
      <c r="V23" s="38"/>
      <c r="W23" s="38"/>
      <c r="X23" s="38"/>
      <c r="Y23" s="38"/>
      <c r="Z23" s="38"/>
      <c r="AA23" s="38"/>
      <c r="AB23" s="38"/>
      <c r="AC23" s="38"/>
      <c r="AD23" s="38">
        <v>1627.1</v>
      </c>
      <c r="AE23" s="38">
        <v>-1.5132255916712078</v>
      </c>
      <c r="AF23" s="37">
        <v>1620.1</v>
      </c>
      <c r="AG23" s="38">
        <v>-1.9369287573391403</v>
      </c>
      <c r="AH23" s="37">
        <v>1605.8</v>
      </c>
      <c r="AI23" s="38">
        <v>-0.26706415750574752</v>
      </c>
      <c r="AJ23" s="37">
        <v>1563.9</v>
      </c>
      <c r="AK23" s="38">
        <v>-2.875419202583529</v>
      </c>
      <c r="AL23" s="37">
        <v>1589.1</v>
      </c>
      <c r="AM23" s="38">
        <v>-2.5809220205983419</v>
      </c>
      <c r="AN23" s="37">
        <v>1614.5</v>
      </c>
      <c r="AO23" s="38">
        <v>0.59816811016262239</v>
      </c>
      <c r="AP23" s="37">
        <v>1563.5</v>
      </c>
      <c r="AQ23" s="38">
        <v>2.2162656903765843</v>
      </c>
      <c r="AR23" s="37">
        <v>1619.3</v>
      </c>
      <c r="AS23" s="38">
        <v>5.2655528830527265</v>
      </c>
      <c r="AT23" s="37">
        <v>1460.8</v>
      </c>
      <c r="AU23" s="38">
        <v>4.0455840455840386</v>
      </c>
    </row>
    <row r="24" spans="1:47" ht="12.75" x14ac:dyDescent="0.2">
      <c r="A24" s="32" t="s">
        <v>40</v>
      </c>
      <c r="B24" s="88">
        <v>1066.5999999999999</v>
      </c>
      <c r="C24" s="89">
        <f t="shared" si="0"/>
        <v>-34.463901689708145</v>
      </c>
      <c r="D24" s="54"/>
      <c r="E24" s="54"/>
      <c r="F24" s="54"/>
      <c r="G24" s="41"/>
      <c r="H24" s="41"/>
      <c r="I24" s="41"/>
      <c r="J24" s="41"/>
      <c r="K24" s="41"/>
      <c r="L24" s="41"/>
      <c r="M24" s="41"/>
      <c r="N24" s="41"/>
      <c r="O24" s="41"/>
      <c r="P24" s="38"/>
      <c r="Q24" s="38"/>
      <c r="R24" s="38"/>
      <c r="S24" s="38"/>
      <c r="T24" s="38"/>
      <c r="U24" s="38"/>
      <c r="V24" s="38"/>
      <c r="W24" s="38"/>
      <c r="X24" s="38"/>
      <c r="Y24" s="38"/>
      <c r="Z24" s="38">
        <v>1048.8</v>
      </c>
      <c r="AA24" s="38">
        <v>-35.55760368663595</v>
      </c>
      <c r="AB24" s="38">
        <v>1041.9000000000001</v>
      </c>
      <c r="AC24" s="38">
        <v>-35.981566820276491</v>
      </c>
      <c r="AD24" s="38">
        <v>1049.8</v>
      </c>
      <c r="AE24" s="38">
        <v>-35.480302378464756</v>
      </c>
      <c r="AF24" s="37">
        <v>1052.5</v>
      </c>
      <c r="AG24" s="38">
        <v>-35.034874390469717</v>
      </c>
      <c r="AH24" s="37">
        <v>1668.4</v>
      </c>
      <c r="AI24" s="38">
        <v>3.8983684144974662</v>
      </c>
      <c r="AJ24" s="37">
        <v>1646.4</v>
      </c>
      <c r="AK24" s="38">
        <v>5.2752733550738506</v>
      </c>
      <c r="AL24" s="37">
        <v>1673.6</v>
      </c>
      <c r="AM24" s="38">
        <v>5.3174753004845421</v>
      </c>
      <c r="AN24" s="37">
        <v>1696.6</v>
      </c>
      <c r="AO24" s="38">
        <v>5.0851656859708827</v>
      </c>
      <c r="AP24" s="37">
        <v>1639</v>
      </c>
      <c r="AQ24" s="38">
        <v>4.8289094979213409</v>
      </c>
      <c r="AR24" s="37"/>
      <c r="AS24" s="38"/>
      <c r="AT24" s="37"/>
      <c r="AU24" s="38"/>
    </row>
    <row r="25" spans="1:47" ht="12.75" x14ac:dyDescent="0.2">
      <c r="A25" s="32" t="s">
        <v>41</v>
      </c>
      <c r="B25" s="88">
        <v>1087.5</v>
      </c>
      <c r="C25" s="89">
        <f t="shared" si="0"/>
        <v>1.9594974685917865</v>
      </c>
      <c r="D25" s="54"/>
      <c r="E25" s="54"/>
      <c r="F25" s="54"/>
      <c r="G25" s="41"/>
      <c r="H25" s="41"/>
      <c r="I25" s="41"/>
      <c r="J25" s="41"/>
      <c r="K25" s="41"/>
      <c r="L25" s="41"/>
      <c r="M25" s="41"/>
      <c r="N25" s="41"/>
      <c r="O25" s="41"/>
      <c r="P25" s="38"/>
      <c r="Q25" s="38"/>
      <c r="R25" s="38"/>
      <c r="S25" s="38"/>
      <c r="T25" s="38"/>
      <c r="U25" s="38"/>
      <c r="V25" s="38"/>
      <c r="W25" s="38"/>
      <c r="X25" s="38">
        <v>1113.3</v>
      </c>
      <c r="Y25" s="38">
        <v>4.3797548380000002</v>
      </c>
      <c r="Z25" s="38">
        <v>1094.4000000000001</v>
      </c>
      <c r="AA25" s="38">
        <v>4.347826086956541</v>
      </c>
      <c r="AB25" s="38">
        <v>1111.0999999999999</v>
      </c>
      <c r="AC25" s="38">
        <v>6.641712256454535</v>
      </c>
      <c r="AD25" s="38">
        <v>1120.4000000000001</v>
      </c>
      <c r="AE25" s="38">
        <v>6.7250904934273326</v>
      </c>
      <c r="AF25" s="37">
        <v>1114.2</v>
      </c>
      <c r="AG25" s="38">
        <v>5.8622327790973872</v>
      </c>
      <c r="AH25" s="37">
        <v>1741.1</v>
      </c>
      <c r="AI25" s="38">
        <v>4.3574682330376202</v>
      </c>
      <c r="AJ25" s="37">
        <v>1713.5</v>
      </c>
      <c r="AK25" s="38">
        <v>4.0755587949465433</v>
      </c>
      <c r="AL25" s="37">
        <v>1740.7</v>
      </c>
      <c r="AM25" s="38">
        <v>4.0093212237093834</v>
      </c>
      <c r="AN25" s="37"/>
      <c r="AO25" s="38"/>
      <c r="AP25" s="37"/>
      <c r="AQ25" s="38"/>
      <c r="AR25" s="37"/>
      <c r="AS25" s="38"/>
      <c r="AT25" s="37"/>
      <c r="AU25" s="38"/>
    </row>
    <row r="26" spans="1:47" ht="12.75" x14ac:dyDescent="0.2">
      <c r="A26" s="32" t="s">
        <v>42</v>
      </c>
      <c r="B26" s="88">
        <v>1151.3366352399999</v>
      </c>
      <c r="C26" s="89">
        <f t="shared" si="0"/>
        <v>5.8700354243677921</v>
      </c>
      <c r="D26" s="54"/>
      <c r="E26" s="54"/>
      <c r="F26" s="54"/>
      <c r="G26" s="41"/>
      <c r="H26" s="41"/>
      <c r="I26" s="41"/>
      <c r="J26" s="41"/>
      <c r="K26" s="41"/>
      <c r="L26" s="41"/>
      <c r="M26" s="41"/>
      <c r="N26" s="41"/>
      <c r="O26" s="41"/>
      <c r="P26" s="39"/>
      <c r="Q26" s="38"/>
      <c r="R26" s="38">
        <v>1147.9000000000001</v>
      </c>
      <c r="S26" s="38">
        <v>5.5540229885057579</v>
      </c>
      <c r="T26" s="38">
        <v>1149.0999999999999</v>
      </c>
      <c r="U26" s="38">
        <v>5.664367816091942</v>
      </c>
      <c r="V26" s="38">
        <v>1156.2</v>
      </c>
      <c r="W26" s="38">
        <v>6.3172413793103566</v>
      </c>
      <c r="X26" s="38">
        <v>1181</v>
      </c>
      <c r="Y26" s="38">
        <v>6.081059218</v>
      </c>
      <c r="Z26" s="38">
        <v>1162.0999999999999</v>
      </c>
      <c r="AA26" s="38">
        <v>6.1860380116958824</v>
      </c>
      <c r="AB26" s="38">
        <v>1182.7</v>
      </c>
      <c r="AC26" s="38">
        <v>6.4440644406444259</v>
      </c>
      <c r="AD26" s="38">
        <v>1192</v>
      </c>
      <c r="AE26" s="38">
        <v>6.390574794716164</v>
      </c>
      <c r="AF26" s="37">
        <v>1178.2</v>
      </c>
      <c r="AG26" s="38">
        <v>5.7440315921737595</v>
      </c>
      <c r="AH26" s="37">
        <v>1805.7</v>
      </c>
      <c r="AI26" s="38">
        <v>3.7102980874160085</v>
      </c>
      <c r="AJ26" s="37"/>
      <c r="AK26" s="38"/>
      <c r="AL26" s="37"/>
      <c r="AM26" s="38"/>
      <c r="AN26" s="37"/>
      <c r="AO26" s="38"/>
      <c r="AP26" s="37"/>
      <c r="AQ26" s="38"/>
      <c r="AR26" s="37"/>
      <c r="AS26" s="38"/>
      <c r="AT26" s="37"/>
      <c r="AU26" s="38"/>
    </row>
    <row r="27" spans="1:47" ht="12.75" x14ac:dyDescent="0.2">
      <c r="A27" s="40" t="s">
        <v>43</v>
      </c>
      <c r="B27" s="39">
        <v>1217.55365736</v>
      </c>
      <c r="C27" s="89">
        <f>100*(B27/B26-1)</f>
        <v>5.7513172162889648</v>
      </c>
      <c r="D27" s="54"/>
      <c r="E27" s="54"/>
      <c r="F27" s="54"/>
      <c r="G27" s="41"/>
      <c r="H27" s="41"/>
      <c r="I27" s="41"/>
      <c r="J27" s="38"/>
      <c r="K27" s="38"/>
      <c r="L27" s="38"/>
      <c r="M27" s="38"/>
      <c r="N27" s="38">
        <v>1215.8799168100002</v>
      </c>
      <c r="O27" s="41">
        <v>5.6059435263732471</v>
      </c>
      <c r="P27" s="39">
        <v>1223.5999999999999</v>
      </c>
      <c r="Q27" s="38">
        <v>6.3</v>
      </c>
      <c r="R27" s="38">
        <v>1219.9000000000001</v>
      </c>
      <c r="S27" s="38">
        <v>6.2723233731161177</v>
      </c>
      <c r="T27" s="38">
        <v>1234.5999999999999</v>
      </c>
      <c r="U27" s="38">
        <v>7.4406056914106733</v>
      </c>
      <c r="V27" s="38">
        <v>1234.5999999999999</v>
      </c>
      <c r="W27" s="38">
        <v>6.7808337657844442</v>
      </c>
      <c r="X27" s="38">
        <v>1261.5</v>
      </c>
      <c r="Y27" s="38">
        <v>6.816835964</v>
      </c>
      <c r="Z27" s="38">
        <v>1236.9000000000001</v>
      </c>
      <c r="AA27" s="38">
        <v>6.4366233542724638</v>
      </c>
      <c r="AB27" s="38">
        <v>1259</v>
      </c>
      <c r="AC27" s="38">
        <v>6.4513401538851767</v>
      </c>
      <c r="AD27" s="38">
        <v>1268</v>
      </c>
      <c r="AE27" s="38">
        <v>6.3758389261745041</v>
      </c>
      <c r="AF27" s="38"/>
      <c r="AG27" s="38"/>
      <c r="AH27" s="38"/>
      <c r="AI27" s="38"/>
      <c r="AJ27" s="38"/>
      <c r="AK27" s="38"/>
      <c r="AL27" s="38"/>
      <c r="AM27" s="38"/>
      <c r="AN27" s="38"/>
      <c r="AO27" s="38"/>
      <c r="AP27" s="38"/>
      <c r="AQ27" s="38"/>
      <c r="AR27" s="38"/>
      <c r="AS27" s="38"/>
      <c r="AT27" s="38"/>
      <c r="AU27" s="38"/>
    </row>
    <row r="28" spans="1:47" ht="12.75" x14ac:dyDescent="0.2">
      <c r="A28" s="42" t="s">
        <v>44</v>
      </c>
      <c r="B28" s="39">
        <v>1298.5818712800003</v>
      </c>
      <c r="C28" s="89">
        <f>100*(B28/B27-1)</f>
        <v>6.655001480238032</v>
      </c>
      <c r="D28" s="54"/>
      <c r="E28" s="54"/>
      <c r="F28" s="54"/>
      <c r="G28" s="41"/>
      <c r="H28" s="41"/>
      <c r="I28" s="41"/>
      <c r="J28" s="38">
        <v>1264.5776548477093</v>
      </c>
      <c r="K28" s="38">
        <v>3.8621704434505411</v>
      </c>
      <c r="L28" s="38">
        <v>1292.4794969637007</v>
      </c>
      <c r="M28" s="38">
        <v>6.1538018592265598</v>
      </c>
      <c r="N28" s="38">
        <v>1289.2354264499997</v>
      </c>
      <c r="O28" s="41">
        <v>6.0331212503662579</v>
      </c>
      <c r="P28" s="39">
        <v>1306.4000000000001</v>
      </c>
      <c r="Q28" s="38">
        <v>6.8</v>
      </c>
      <c r="R28" s="38">
        <v>1302.5</v>
      </c>
      <c r="S28" s="38">
        <v>6.7710468071153329</v>
      </c>
      <c r="T28" s="38">
        <v>1318.2</v>
      </c>
      <c r="U28" s="38">
        <v>6.7714239429774947</v>
      </c>
      <c r="V28" s="38">
        <v>1318.1</v>
      </c>
      <c r="W28" s="38">
        <v>6.7633241535720146</v>
      </c>
      <c r="X28" s="38">
        <v>1347.8</v>
      </c>
      <c r="Y28" s="38">
        <v>6.8364531849999999</v>
      </c>
      <c r="Z28" s="38">
        <v>1316.7</v>
      </c>
      <c r="AA28" s="38">
        <v>6.4516129032258007</v>
      </c>
      <c r="AB28" s="38"/>
      <c r="AC28" s="38"/>
      <c r="AD28" s="38"/>
      <c r="AE28" s="38"/>
      <c r="AF28" s="38"/>
      <c r="AG28" s="38"/>
      <c r="AH28" s="38"/>
      <c r="AI28" s="38"/>
      <c r="AJ28" s="38"/>
      <c r="AK28" s="38"/>
      <c r="AL28" s="38"/>
      <c r="AM28" s="38"/>
      <c r="AN28" s="38"/>
      <c r="AO28" s="38"/>
      <c r="AP28" s="38"/>
      <c r="AQ28" s="38"/>
      <c r="AR28" s="38"/>
      <c r="AS28" s="38"/>
      <c r="AT28" s="38"/>
      <c r="AU28" s="38"/>
    </row>
    <row r="29" spans="1:47" ht="12.75" x14ac:dyDescent="0.2">
      <c r="A29" s="42" t="s">
        <v>45</v>
      </c>
      <c r="B29" s="39">
        <v>1372.6469979300002</v>
      </c>
      <c r="C29" s="89">
        <f>100*(B29/B28-1)</f>
        <v>5.7035392444678479</v>
      </c>
      <c r="D29" s="54"/>
      <c r="E29" s="54"/>
      <c r="F29" s="54">
        <v>1379.0088560654626</v>
      </c>
      <c r="G29" s="41">
        <v>6.1934473724160499</v>
      </c>
      <c r="H29" s="41">
        <v>1400.391591840518</v>
      </c>
      <c r="I29" s="41">
        <v>7.8400694490032174</v>
      </c>
      <c r="J29" s="38">
        <v>1366.7527982138745</v>
      </c>
      <c r="K29" s="38">
        <v>8.0797840270607999</v>
      </c>
      <c r="L29" s="38">
        <v>1369.8988986145632</v>
      </c>
      <c r="M29" s="38">
        <v>5.9899906987102236</v>
      </c>
      <c r="N29" s="38">
        <v>1376.97966701</v>
      </c>
      <c r="O29" s="41">
        <v>6.8059129279134156</v>
      </c>
      <c r="P29" s="39">
        <v>1395.4</v>
      </c>
      <c r="Q29" s="38">
        <v>6.8</v>
      </c>
      <c r="R29" s="38">
        <v>1390.8</v>
      </c>
      <c r="S29" s="38">
        <v>6.7792706333973163</v>
      </c>
      <c r="T29" s="38">
        <v>1408.9</v>
      </c>
      <c r="U29" s="38">
        <v>6.880594750417246</v>
      </c>
      <c r="V29" s="38">
        <v>1408.9</v>
      </c>
      <c r="W29" s="38">
        <v>6.8887034367650646</v>
      </c>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ht="12.75" x14ac:dyDescent="0.2">
      <c r="A30" s="42" t="s">
        <v>66</v>
      </c>
      <c r="B30" s="39"/>
      <c r="C30" s="89"/>
      <c r="D30" s="90">
        <v>1467.4754739162011</v>
      </c>
      <c r="E30" s="54">
        <f>(D30/B29-1)*100</f>
        <v>6.9084386684417298</v>
      </c>
      <c r="F30" s="54">
        <v>1479.3442455907009</v>
      </c>
      <c r="G30" s="41">
        <v>7.2759061034249894</v>
      </c>
      <c r="H30" s="41">
        <v>1490.6416501109047</v>
      </c>
      <c r="I30" s="41">
        <v>6.4446301160500541</v>
      </c>
      <c r="J30" s="38">
        <v>1462.9294909557639</v>
      </c>
      <c r="K30" s="38">
        <v>7.0368754955231649</v>
      </c>
      <c r="L30" s="38">
        <v>1452.5676222346535</v>
      </c>
      <c r="M30" s="38">
        <v>6.0346587404148444</v>
      </c>
      <c r="N30" s="38">
        <v>1470.9037953999998</v>
      </c>
      <c r="O30" s="41">
        <v>6.8210250768588665</v>
      </c>
      <c r="P30" s="39">
        <v>1491.5</v>
      </c>
      <c r="Q30" s="38">
        <v>6.9</v>
      </c>
      <c r="R30" s="38">
        <v>1485.4</v>
      </c>
      <c r="S30" s="38">
        <v>6.8018406672418763</v>
      </c>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ht="12.75" x14ac:dyDescent="0.2">
      <c r="A31" s="42" t="s">
        <v>71</v>
      </c>
      <c r="B31" s="81"/>
      <c r="C31" s="89"/>
      <c r="D31" s="91">
        <v>1562.11610154858</v>
      </c>
      <c r="E31" s="54">
        <f>(D31/D30-1)*100</f>
        <v>6.4492135858199129</v>
      </c>
      <c r="F31" s="54">
        <v>1570.3136638930978</v>
      </c>
      <c r="G31" s="41">
        <v>6.1493069360656349</v>
      </c>
      <c r="H31" s="41">
        <v>1581.9506044802106</v>
      </c>
      <c r="I31" s="41">
        <v>6.125479880594531</v>
      </c>
      <c r="J31" s="38">
        <v>1552.5947491118561</v>
      </c>
      <c r="K31" s="38">
        <v>6.1291578787923573</v>
      </c>
      <c r="L31" s="38">
        <v>1541.0449733106379</v>
      </c>
      <c r="M31" s="38">
        <v>6.091100319300069</v>
      </c>
      <c r="N31" s="38">
        <v>1571.3181951700001</v>
      </c>
      <c r="O31" s="41">
        <v>6.8267143020521948</v>
      </c>
      <c r="P31" s="38"/>
      <c r="Q31" s="39"/>
      <c r="R31" s="39"/>
      <c r="S31" s="38"/>
      <c r="W31" s="40"/>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ht="12.75" x14ac:dyDescent="0.2">
      <c r="A32" s="42" t="s">
        <v>73</v>
      </c>
      <c r="B32" s="81"/>
      <c r="C32" s="89"/>
      <c r="D32" s="91">
        <v>1661.2519720889461</v>
      </c>
      <c r="E32" s="54">
        <f t="shared" ref="E32:E33" si="1">(D32/D31-1)*100</f>
        <v>6.3462549577518068</v>
      </c>
      <c r="F32" s="54">
        <v>1666.5057423605467</v>
      </c>
      <c r="G32" s="41">
        <v>6.125660158173174</v>
      </c>
      <c r="H32" s="41">
        <v>1678.8052354266938</v>
      </c>
      <c r="I32" s="41">
        <v>6.1224813639682019</v>
      </c>
      <c r="J32" s="38">
        <v>1647.5005100619469</v>
      </c>
      <c r="K32" s="38">
        <v>6.1127194333473467</v>
      </c>
      <c r="L32" s="38"/>
      <c r="M32" s="38"/>
      <c r="N32" s="38"/>
      <c r="O32" s="41"/>
      <c r="P32" s="38"/>
      <c r="Q32" s="39"/>
      <c r="R32" s="39"/>
      <c r="S32" s="38"/>
      <c r="W32" s="40"/>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ht="12.75" x14ac:dyDescent="0.2">
      <c r="A33" s="42" t="s">
        <v>77</v>
      </c>
      <c r="B33" s="81"/>
      <c r="C33" s="89"/>
      <c r="D33" s="91">
        <v>1767.050779655139</v>
      </c>
      <c r="E33" s="54">
        <f t="shared" si="1"/>
        <v>6.3686189298036266</v>
      </c>
      <c r="F33" s="54">
        <v>1768.933847991294</v>
      </c>
      <c r="G33" s="41">
        <v>6.1462797893310217</v>
      </c>
      <c r="H33" s="41"/>
      <c r="I33" s="41"/>
      <c r="J33" s="38"/>
      <c r="K33" s="38"/>
      <c r="L33" s="38"/>
      <c r="M33" s="38"/>
      <c r="N33" s="38"/>
      <c r="O33" s="41"/>
      <c r="P33" s="38"/>
      <c r="Q33" s="39"/>
      <c r="R33" s="39"/>
      <c r="S33" s="38"/>
      <c r="W33" s="40"/>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86"/>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ht="12.7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3"/>
      <c r="AG35" s="27"/>
      <c r="AH35" s="13"/>
      <c r="AI35" s="27"/>
      <c r="AJ35" s="13"/>
      <c r="AK35" s="27"/>
      <c r="AL35" s="13"/>
      <c r="AM35" s="27"/>
      <c r="AN35" s="13"/>
      <c r="AO35" s="27"/>
      <c r="AP35" s="13"/>
      <c r="AQ35" s="27"/>
      <c r="AR35" s="13"/>
      <c r="AS35" s="27"/>
      <c r="AT35" s="13"/>
      <c r="AU35" s="27"/>
    </row>
    <row r="36" spans="1:47" ht="12.7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4"/>
      <c r="AG36" s="45"/>
      <c r="AH36" s="44"/>
      <c r="AI36" s="45"/>
      <c r="AJ36" s="44"/>
      <c r="AK36" s="45"/>
      <c r="AL36" s="44"/>
      <c r="AM36" s="45"/>
      <c r="AN36" s="44"/>
      <c r="AO36" s="45"/>
      <c r="AP36" s="44"/>
      <c r="AQ36" s="45"/>
      <c r="AR36" s="44"/>
      <c r="AS36" s="45"/>
      <c r="AT36" s="44"/>
      <c r="AU36" s="45"/>
    </row>
    <row r="37" spans="1:47" ht="12.75" x14ac:dyDescent="0.2">
      <c r="B37" s="46"/>
      <c r="AF37" s="32"/>
      <c r="AH37" s="32"/>
      <c r="AJ37" s="32"/>
      <c r="AL37" s="32"/>
      <c r="AN37" s="32"/>
      <c r="AP37" s="32"/>
      <c r="AR37" s="32"/>
      <c r="AT37" s="32"/>
    </row>
    <row r="38" spans="1:47" ht="12.75" x14ac:dyDescent="0.2">
      <c r="B38" s="35"/>
      <c r="AF38" s="32"/>
      <c r="AH38" s="32"/>
      <c r="AJ38" s="32"/>
      <c r="AL38" s="32"/>
      <c r="AN38" s="32"/>
      <c r="AP38" s="32"/>
      <c r="AR38" s="32"/>
      <c r="AT38" s="32"/>
    </row>
    <row r="39" spans="1:47" ht="12.75" x14ac:dyDescent="0.2">
      <c r="B39" s="28"/>
      <c r="AF39" s="32"/>
      <c r="AH39" s="32"/>
      <c r="AJ39" s="32"/>
      <c r="AL39" s="32"/>
      <c r="AN39" s="32"/>
      <c r="AP39" s="32"/>
      <c r="AR39" s="32"/>
      <c r="AT39" s="32"/>
    </row>
    <row r="40" spans="1:47" ht="12.75" x14ac:dyDescent="0.2">
      <c r="B40" s="28"/>
      <c r="AF40" s="32"/>
      <c r="AH40" s="32"/>
      <c r="AJ40" s="32"/>
      <c r="AL40" s="32"/>
      <c r="AN40" s="32"/>
      <c r="AP40" s="32"/>
      <c r="AR40" s="32"/>
      <c r="AT40" s="32"/>
    </row>
    <row r="41" spans="1:47" ht="12.75" x14ac:dyDescent="0.2">
      <c r="B41" s="29"/>
      <c r="C41" s="32"/>
      <c r="F41" s="32"/>
      <c r="G41" s="32"/>
      <c r="H41" s="32"/>
      <c r="I41" s="32"/>
      <c r="J41" s="32"/>
      <c r="K41" s="32"/>
      <c r="L41" s="32"/>
      <c r="M41" s="32"/>
      <c r="AF41" s="32"/>
      <c r="AH41" s="32"/>
      <c r="AJ41" s="32"/>
      <c r="AL41" s="32"/>
      <c r="AN41" s="32"/>
      <c r="AP41" s="32"/>
      <c r="AR41" s="32"/>
      <c r="AT41" s="32"/>
    </row>
    <row r="42" spans="1:47" ht="12.75" x14ac:dyDescent="0.2">
      <c r="B42" s="29"/>
      <c r="C42" s="32"/>
      <c r="D42" s="32"/>
      <c r="E42" s="32"/>
      <c r="F42" s="32"/>
      <c r="G42" s="32"/>
      <c r="H42" s="32"/>
      <c r="I42" s="32"/>
      <c r="J42" s="32"/>
      <c r="K42" s="32"/>
      <c r="L42" s="32"/>
      <c r="M42" s="32"/>
      <c r="N42" s="32"/>
      <c r="O42" s="32"/>
      <c r="AF42" s="32"/>
      <c r="AH42" s="32"/>
      <c r="AJ42" s="32"/>
      <c r="AL42" s="32"/>
      <c r="AN42" s="32"/>
      <c r="AP42" s="32"/>
      <c r="AR42" s="32"/>
      <c r="AT42" s="32"/>
    </row>
    <row r="43" spans="1:47" ht="12.75" x14ac:dyDescent="0.2">
      <c r="B43" s="29"/>
      <c r="C43" s="32"/>
      <c r="D43" s="32"/>
      <c r="E43" s="32"/>
      <c r="F43" s="32"/>
      <c r="G43" s="32"/>
      <c r="H43" s="32"/>
      <c r="I43" s="32"/>
      <c r="J43" s="32"/>
      <c r="K43" s="32"/>
      <c r="L43" s="32"/>
      <c r="M43" s="32"/>
      <c r="N43" s="32"/>
      <c r="O43" s="32"/>
      <c r="AF43" s="32"/>
      <c r="AH43" s="32"/>
      <c r="AJ43" s="32"/>
      <c r="AL43" s="32"/>
      <c r="AN43" s="32"/>
      <c r="AP43" s="32"/>
      <c r="AR43" s="32"/>
      <c r="AT43" s="32"/>
    </row>
    <row r="44" spans="1:47" ht="12.75" x14ac:dyDescent="0.2">
      <c r="B44" s="29"/>
      <c r="C44" s="32"/>
      <c r="D44" s="32"/>
      <c r="E44" s="32"/>
      <c r="F44" s="32"/>
      <c r="G44" s="32"/>
      <c r="H44" s="32"/>
      <c r="I44" s="32"/>
      <c r="J44" s="32"/>
      <c r="K44" s="32"/>
      <c r="L44" s="32"/>
      <c r="M44" s="32"/>
      <c r="N44" s="32"/>
      <c r="O44" s="32"/>
      <c r="AF44" s="32"/>
      <c r="AH44" s="32"/>
      <c r="AJ44" s="32"/>
      <c r="AL44" s="32"/>
      <c r="AN44" s="32"/>
      <c r="AP44" s="32"/>
      <c r="AR44" s="32"/>
      <c r="AT44" s="32"/>
    </row>
    <row r="45" spans="1:47" ht="12.75" x14ac:dyDescent="0.2">
      <c r="B45" s="29"/>
      <c r="C45" s="32"/>
      <c r="D45" s="32"/>
      <c r="E45" s="32"/>
      <c r="F45" s="32"/>
      <c r="G45" s="32"/>
      <c r="H45" s="32"/>
      <c r="I45" s="32"/>
      <c r="J45" s="32"/>
      <c r="K45" s="32"/>
      <c r="L45" s="32"/>
      <c r="M45" s="32"/>
      <c r="N45" s="32"/>
      <c r="O45" s="32"/>
      <c r="AF45" s="32"/>
      <c r="AH45" s="32"/>
      <c r="AJ45" s="32"/>
      <c r="AL45" s="32"/>
      <c r="AN45" s="32"/>
      <c r="AP45" s="32"/>
      <c r="AR45" s="32"/>
      <c r="AT45" s="32"/>
    </row>
    <row r="46" spans="1:47" ht="12.75" x14ac:dyDescent="0.2">
      <c r="B46" s="29"/>
      <c r="C46" s="32"/>
      <c r="D46" s="32"/>
      <c r="E46" s="32"/>
      <c r="F46" s="32"/>
      <c r="G46" s="32"/>
      <c r="H46" s="32"/>
      <c r="I46" s="32"/>
      <c r="J46" s="32"/>
      <c r="K46" s="32"/>
      <c r="L46" s="32"/>
      <c r="M46" s="32"/>
      <c r="N46" s="32"/>
      <c r="O46" s="32"/>
      <c r="AF46" s="32"/>
      <c r="AH46" s="32"/>
      <c r="AJ46" s="32"/>
      <c r="AL46" s="32"/>
      <c r="AN46" s="32"/>
      <c r="AP46" s="32"/>
      <c r="AR46" s="32"/>
      <c r="AT46" s="32"/>
    </row>
    <row r="47" spans="1:47" ht="12.75" hidden="1" x14ac:dyDescent="0.2">
      <c r="B47" s="29"/>
      <c r="C47" s="32"/>
      <c r="D47" s="32"/>
      <c r="E47" s="32"/>
      <c r="F47" s="32"/>
      <c r="G47" s="32"/>
      <c r="H47" s="32"/>
      <c r="I47" s="32"/>
      <c r="J47" s="32"/>
      <c r="K47" s="32"/>
      <c r="L47" s="32"/>
      <c r="M47" s="32"/>
      <c r="N47" s="32"/>
      <c r="O47" s="32"/>
      <c r="AF47" s="32"/>
      <c r="AH47" s="32"/>
      <c r="AJ47" s="32"/>
      <c r="AL47" s="32"/>
      <c r="AN47" s="32"/>
      <c r="AP47" s="32"/>
      <c r="AR47" s="32"/>
      <c r="AT47" s="32"/>
    </row>
    <row r="48" spans="1:47" ht="12.75" hidden="1" x14ac:dyDescent="0.2">
      <c r="B48" s="29"/>
      <c r="C48" s="32"/>
      <c r="D48" s="32"/>
      <c r="E48" s="32"/>
      <c r="F48" s="32"/>
      <c r="G48" s="32"/>
      <c r="H48" s="32"/>
      <c r="I48" s="32"/>
      <c r="J48" s="32"/>
      <c r="K48" s="32"/>
      <c r="L48" s="32"/>
      <c r="M48" s="32"/>
      <c r="N48" s="32"/>
      <c r="O48" s="32"/>
      <c r="AF48" s="32"/>
      <c r="AH48" s="32"/>
      <c r="AJ48" s="32"/>
      <c r="AL48" s="32"/>
      <c r="AN48" s="32"/>
      <c r="AP48" s="32"/>
      <c r="AR48" s="32"/>
      <c r="AT48" s="32"/>
    </row>
    <row r="49" spans="2:46" ht="12.75" hidden="1" x14ac:dyDescent="0.2">
      <c r="B49" s="29"/>
      <c r="C49" s="32"/>
      <c r="D49" s="32"/>
      <c r="E49" s="32"/>
      <c r="F49" s="32"/>
      <c r="G49" s="32"/>
      <c r="H49" s="32"/>
      <c r="I49" s="32"/>
      <c r="J49" s="32"/>
      <c r="K49" s="32"/>
      <c r="L49" s="32"/>
      <c r="M49" s="32"/>
      <c r="N49" s="32"/>
      <c r="O49" s="32"/>
      <c r="AF49" s="32"/>
      <c r="AH49" s="32"/>
      <c r="AJ49" s="32"/>
      <c r="AL49" s="32"/>
      <c r="AN49" s="32"/>
      <c r="AP49" s="32"/>
      <c r="AR49" s="32"/>
      <c r="AT49" s="32"/>
    </row>
    <row r="50" spans="2:46" ht="12.75" hidden="1" x14ac:dyDescent="0.2">
      <c r="B50" s="29"/>
      <c r="C50" s="32"/>
      <c r="D50" s="32"/>
      <c r="E50" s="32"/>
      <c r="F50" s="32"/>
      <c r="G50" s="32"/>
      <c r="H50" s="32"/>
      <c r="I50" s="32"/>
      <c r="J50" s="32"/>
      <c r="K50" s="32"/>
      <c r="L50" s="32"/>
      <c r="M50" s="32"/>
      <c r="N50" s="32"/>
      <c r="O50" s="32"/>
      <c r="AF50" s="32"/>
      <c r="AH50" s="32"/>
      <c r="AJ50" s="32"/>
      <c r="AL50" s="32"/>
      <c r="AN50" s="32"/>
      <c r="AP50" s="32"/>
      <c r="AR50" s="32"/>
      <c r="AT50" s="32"/>
    </row>
    <row r="51" spans="2:46" ht="12.75"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t="12.75"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t="12.75"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t="12.75"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t="12.75" hidden="1" x14ac:dyDescent="0.2">
      <c r="C55" s="32"/>
      <c r="D55" s="32"/>
      <c r="E55" s="32"/>
      <c r="F55" s="32"/>
      <c r="G55" s="32"/>
      <c r="H55" s="32"/>
      <c r="I55" s="32"/>
      <c r="J55" s="32"/>
      <c r="K55" s="32"/>
      <c r="L55" s="32"/>
      <c r="M55" s="32"/>
      <c r="N55" s="32"/>
      <c r="O55" s="32"/>
      <c r="AF55" s="32"/>
      <c r="AH55" s="32"/>
      <c r="AJ55" s="32"/>
      <c r="AL55" s="32"/>
      <c r="AN55" s="32"/>
      <c r="AP55" s="32"/>
      <c r="AR55" s="32"/>
      <c r="AT55" s="32"/>
    </row>
    <row r="56" spans="2:46" ht="12.75" hidden="1" x14ac:dyDescent="0.2">
      <c r="C56" s="32"/>
      <c r="D56" s="32"/>
      <c r="E56" s="32"/>
      <c r="F56" s="32"/>
      <c r="G56" s="32"/>
      <c r="H56" s="32"/>
      <c r="I56" s="32"/>
      <c r="J56" s="32"/>
      <c r="K56" s="32"/>
      <c r="N56" s="32"/>
      <c r="O56" s="32"/>
      <c r="AF56" s="32"/>
      <c r="AH56" s="32"/>
      <c r="AJ56" s="32"/>
      <c r="AL56" s="32"/>
      <c r="AN56" s="32"/>
      <c r="AP56" s="32"/>
      <c r="AR56" s="32"/>
      <c r="AT56" s="32"/>
    </row>
    <row r="57" spans="2:46" ht="12.75" hidden="1" x14ac:dyDescent="0.2">
      <c r="C57" s="32"/>
      <c r="F57" s="32"/>
      <c r="G57" s="32"/>
      <c r="H57" s="32"/>
      <c r="I57" s="32"/>
      <c r="J57" s="32"/>
      <c r="K57" s="32"/>
      <c r="AF57" s="32"/>
      <c r="AH57" s="32"/>
      <c r="AJ57" s="32"/>
      <c r="AL57" s="32"/>
      <c r="AN57" s="32"/>
      <c r="AP57" s="32"/>
      <c r="AR57" s="32"/>
      <c r="AT57" s="32"/>
    </row>
    <row r="58" spans="2:46" ht="12.75" hidden="1" x14ac:dyDescent="0.2">
      <c r="C58" s="32"/>
      <c r="F58" s="32"/>
      <c r="G58" s="32"/>
      <c r="H58" s="32"/>
      <c r="I58" s="32"/>
      <c r="J58" s="32"/>
      <c r="K58" s="32"/>
      <c r="AF58" s="32"/>
      <c r="AH58" s="32"/>
      <c r="AJ58" s="32"/>
      <c r="AL58" s="32"/>
      <c r="AN58" s="32"/>
      <c r="AP58" s="32"/>
      <c r="AR58" s="32"/>
      <c r="AT58" s="32"/>
    </row>
    <row r="59" spans="2:46" ht="12.75" hidden="1" x14ac:dyDescent="0.2">
      <c r="C59" s="32"/>
      <c r="F59" s="32"/>
      <c r="G59" s="32"/>
      <c r="H59" s="32"/>
      <c r="I59" s="32"/>
      <c r="J59" s="32"/>
      <c r="K59" s="32"/>
      <c r="AF59" s="32"/>
      <c r="AH59" s="32"/>
      <c r="AJ59" s="32"/>
      <c r="AL59" s="32"/>
      <c r="AN59" s="32"/>
      <c r="AP59" s="32"/>
      <c r="AR59" s="32"/>
      <c r="AT59" s="32"/>
    </row>
    <row r="60" spans="2:46" ht="12.75" hidden="1" x14ac:dyDescent="0.2">
      <c r="C60" s="32"/>
      <c r="F60" s="32"/>
      <c r="G60" s="32"/>
      <c r="H60" s="32"/>
      <c r="I60" s="32"/>
      <c r="J60" s="32"/>
      <c r="K60" s="32"/>
      <c r="AF60" s="32"/>
      <c r="AH60" s="32"/>
      <c r="AJ60" s="32"/>
      <c r="AL60" s="32"/>
      <c r="AN60" s="32"/>
      <c r="AP60" s="32"/>
      <c r="AR60" s="32"/>
      <c r="AT60" s="32"/>
    </row>
    <row r="61" spans="2:46" ht="12.75" hidden="1" x14ac:dyDescent="0.2">
      <c r="C61" s="32"/>
      <c r="F61" s="32"/>
      <c r="G61" s="32"/>
      <c r="H61" s="32"/>
      <c r="I61" s="32"/>
      <c r="J61" s="32"/>
      <c r="K61" s="32"/>
      <c r="AF61" s="32"/>
      <c r="AH61" s="32"/>
      <c r="AJ61" s="32"/>
      <c r="AL61" s="32"/>
      <c r="AN61" s="32"/>
      <c r="AP61" s="32"/>
      <c r="AR61" s="32"/>
      <c r="AT61" s="32"/>
    </row>
    <row r="62" spans="2:46" ht="12.75" hidden="1" x14ac:dyDescent="0.2">
      <c r="C62" s="32"/>
      <c r="F62" s="32"/>
      <c r="G62" s="32"/>
      <c r="H62" s="32"/>
      <c r="I62" s="32"/>
      <c r="J62" s="32"/>
      <c r="K62" s="32"/>
      <c r="AF62" s="32"/>
      <c r="AH62" s="32"/>
      <c r="AJ62" s="32"/>
      <c r="AL62" s="32"/>
      <c r="AN62" s="32"/>
      <c r="AP62" s="32"/>
      <c r="AR62" s="32"/>
      <c r="AT62" s="32"/>
    </row>
    <row r="63" spans="2:46" ht="12.75" hidden="1" x14ac:dyDescent="0.2">
      <c r="B63" s="32"/>
      <c r="C63" s="32"/>
      <c r="F63" s="32"/>
      <c r="G63" s="32"/>
      <c r="H63" s="32"/>
      <c r="I63" s="32"/>
      <c r="J63" s="32"/>
      <c r="K63" s="32"/>
      <c r="AF63" s="32"/>
      <c r="AH63" s="32"/>
      <c r="AJ63" s="32"/>
      <c r="AL63" s="32"/>
      <c r="AN63" s="32"/>
      <c r="AP63" s="32"/>
      <c r="AR63" s="32"/>
      <c r="AT63" s="32"/>
    </row>
    <row r="64" spans="2:46" ht="12.75" hidden="1" x14ac:dyDescent="0.2"/>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64"/>
  <sheetViews>
    <sheetView showGridLines="0" workbookViewId="0">
      <pane xSplit="1" ySplit="6" topLeftCell="B7" activePane="bottomRight" state="frozen"/>
      <selection activeCell="B7" sqref="B7:F33"/>
      <selection pane="topRight" activeCell="B7" sqref="B7:F33"/>
      <selection pane="bottomLeft" activeCell="B7" sqref="B7:F33"/>
      <selection pane="bottomRight" activeCell="B1" sqref="B1"/>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2.7109375" style="34" customWidth="1"/>
    <col min="13" max="13" width="7.42578125" style="34" customWidth="1"/>
    <col min="14" max="14" width="12.7109375" style="34" customWidth="1"/>
    <col min="15" max="15" width="7.42578125" style="34" customWidth="1"/>
    <col min="16" max="16" width="12.85546875" style="32" customWidth="1"/>
    <col min="17" max="17" width="6" style="32" customWidth="1"/>
    <col min="18" max="18" width="12.85546875" style="32" customWidth="1"/>
    <col min="19" max="19" width="5.42578125" style="40" customWidth="1"/>
    <col min="20" max="20" width="12.85546875" style="32" customWidth="1"/>
    <col min="21" max="21" width="5.42578125" style="40" customWidth="1"/>
    <col min="22" max="22" width="12.85546875" style="32" customWidth="1"/>
    <col min="23" max="23" width="5.42578125" style="40" customWidth="1"/>
    <col min="24" max="24" width="12.85546875" style="40" customWidth="1"/>
    <col min="25" max="25" width="5.42578125" style="40" customWidth="1"/>
    <col min="26" max="26" width="12.85546875" style="40"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x14ac:dyDescent="0.2">
      <c r="B1" s="33" t="s">
        <v>15</v>
      </c>
      <c r="AF1" s="32"/>
      <c r="AH1" s="32"/>
      <c r="AJ1" s="32"/>
      <c r="AL1" s="32"/>
      <c r="AN1" s="32"/>
      <c r="AP1" s="32"/>
      <c r="AR1" s="32"/>
      <c r="AT1" s="32"/>
    </row>
    <row r="2" spans="1:47" x14ac:dyDescent="0.2">
      <c r="B2" s="15" t="str">
        <f>Overview!B2</f>
        <v>2019-20 Budget Update</v>
      </c>
      <c r="AF2" s="32"/>
      <c r="AH2" s="32"/>
      <c r="AJ2" s="32"/>
      <c r="AL2" s="32"/>
      <c r="AN2" s="32"/>
      <c r="AP2" s="32"/>
      <c r="AR2" s="32"/>
      <c r="AT2" s="32"/>
    </row>
    <row r="3" spans="1:47" x14ac:dyDescent="0.2">
      <c r="B3" s="35"/>
      <c r="AF3" s="32"/>
      <c r="AH3" s="32"/>
      <c r="AJ3" s="32"/>
      <c r="AL3" s="32"/>
      <c r="AN3" s="32"/>
      <c r="AP3" s="32"/>
      <c r="AR3" s="32"/>
      <c r="AT3" s="32"/>
    </row>
    <row r="4" spans="1:47" x14ac:dyDescent="0.2">
      <c r="A4" s="16"/>
      <c r="B4" s="17" t="s">
        <v>48</v>
      </c>
      <c r="C4" s="63"/>
      <c r="D4" s="76" t="s">
        <v>49</v>
      </c>
      <c r="E4" s="74"/>
      <c r="F4" s="76"/>
      <c r="G4" s="74"/>
      <c r="H4" s="76"/>
      <c r="I4" s="74"/>
      <c r="J4" s="74"/>
      <c r="K4" s="74"/>
      <c r="L4" s="74"/>
      <c r="M4" s="74"/>
      <c r="N4" s="76"/>
      <c r="O4" s="74"/>
      <c r="P4" s="20"/>
      <c r="Q4" s="65"/>
      <c r="R4" s="20"/>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25"/>
      <c r="R5" s="62"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x14ac:dyDescent="0.2">
      <c r="A6" s="21"/>
      <c r="B6" s="22" t="s">
        <v>21</v>
      </c>
      <c r="C6" s="64" t="s">
        <v>22</v>
      </c>
      <c r="D6" s="75" t="s">
        <v>21</v>
      </c>
      <c r="E6" s="75" t="s">
        <v>22</v>
      </c>
      <c r="F6" s="75" t="s">
        <v>21</v>
      </c>
      <c r="G6" s="75" t="s">
        <v>22</v>
      </c>
      <c r="H6" s="23" t="s">
        <v>21</v>
      </c>
      <c r="I6" s="25" t="s">
        <v>22</v>
      </c>
      <c r="J6" s="23" t="s">
        <v>21</v>
      </c>
      <c r="K6" s="25" t="s">
        <v>22</v>
      </c>
      <c r="L6" s="23" t="s">
        <v>21</v>
      </c>
      <c r="M6" s="25" t="s">
        <v>22</v>
      </c>
      <c r="N6" s="23" t="s">
        <v>21</v>
      </c>
      <c r="O6" s="25" t="s">
        <v>22</v>
      </c>
      <c r="P6" s="23" t="s">
        <v>21</v>
      </c>
      <c r="Q6" s="25" t="s">
        <v>22</v>
      </c>
      <c r="R6" s="23"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x14ac:dyDescent="0.2">
      <c r="A7" s="32" t="s">
        <v>23</v>
      </c>
      <c r="B7" s="88">
        <v>1194.3</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x14ac:dyDescent="0.2">
      <c r="A8" s="32" t="s">
        <v>24</v>
      </c>
      <c r="B8" s="88">
        <v>1324.8</v>
      </c>
      <c r="C8" s="89">
        <f t="shared" ref="C8:C26" si="0">100*(B8/B7-1)</f>
        <v>10.926902788244153</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x14ac:dyDescent="0.2">
      <c r="A9" s="32" t="s">
        <v>25</v>
      </c>
      <c r="B9" s="88">
        <v>1407.9</v>
      </c>
      <c r="C9" s="89">
        <f t="shared" si="0"/>
        <v>6.2726449275362528</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x14ac:dyDescent="0.2">
      <c r="A10" s="32" t="s">
        <v>26</v>
      </c>
      <c r="B10" s="88">
        <v>1520.2</v>
      </c>
      <c r="C10" s="89">
        <f t="shared" si="0"/>
        <v>7.9764187797428665</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x14ac:dyDescent="0.2">
      <c r="A11" s="32" t="s">
        <v>27</v>
      </c>
      <c r="B11" s="88">
        <v>1276.4000000000001</v>
      </c>
      <c r="C11" s="89">
        <f t="shared" si="0"/>
        <v>-16.037363504801995</v>
      </c>
      <c r="D11" s="54"/>
      <c r="E11" s="54"/>
      <c r="F11" s="54"/>
      <c r="G11" s="41"/>
      <c r="H11" s="41"/>
      <c r="I11" s="41"/>
      <c r="J11" s="41"/>
      <c r="K11" s="41"/>
      <c r="L11" s="41"/>
      <c r="M11" s="41"/>
      <c r="N11" s="41"/>
      <c r="O11" s="41"/>
      <c r="P11" s="38"/>
      <c r="Q11" s="38"/>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x14ac:dyDescent="0.2">
      <c r="A12" s="32" t="s">
        <v>28</v>
      </c>
      <c r="B12" s="88">
        <v>1370</v>
      </c>
      <c r="C12" s="89">
        <f t="shared" si="0"/>
        <v>7.3331244124098971</v>
      </c>
      <c r="D12" s="54"/>
      <c r="E12" s="54"/>
      <c r="F12" s="54"/>
      <c r="G12" s="41"/>
      <c r="H12" s="41"/>
      <c r="I12" s="41"/>
      <c r="J12" s="41"/>
      <c r="K12" s="41"/>
      <c r="L12" s="41"/>
      <c r="M12" s="41"/>
      <c r="N12" s="41"/>
      <c r="O12" s="41"/>
      <c r="P12" s="38"/>
      <c r="Q12" s="38"/>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x14ac:dyDescent="0.2">
      <c r="A13" s="32" t="s">
        <v>29</v>
      </c>
      <c r="B13" s="88">
        <v>1325.7</v>
      </c>
      <c r="C13" s="89">
        <f t="shared" si="0"/>
        <v>-3.233576642335767</v>
      </c>
      <c r="D13" s="54"/>
      <c r="E13" s="54"/>
      <c r="F13" s="54"/>
      <c r="G13" s="41"/>
      <c r="H13" s="41"/>
      <c r="I13" s="41"/>
      <c r="J13" s="41"/>
      <c r="K13" s="41"/>
      <c r="L13" s="41"/>
      <c r="M13" s="41"/>
      <c r="N13" s="41"/>
      <c r="O13" s="41"/>
      <c r="P13" s="38"/>
      <c r="Q13" s="38"/>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x14ac:dyDescent="0.2">
      <c r="A14" s="32" t="s">
        <v>30</v>
      </c>
      <c r="B14" s="88">
        <v>1323.9</v>
      </c>
      <c r="C14" s="89">
        <f t="shared" si="0"/>
        <v>-0.13577732518669228</v>
      </c>
      <c r="D14" s="54"/>
      <c r="E14" s="54"/>
      <c r="F14" s="54"/>
      <c r="G14" s="41"/>
      <c r="H14" s="41"/>
      <c r="I14" s="41"/>
      <c r="J14" s="41"/>
      <c r="K14" s="41"/>
      <c r="L14" s="41"/>
      <c r="M14" s="41"/>
      <c r="N14" s="41"/>
      <c r="O14" s="41"/>
      <c r="P14" s="38"/>
      <c r="Q14" s="38"/>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x14ac:dyDescent="0.2">
      <c r="A15" s="32" t="s">
        <v>31</v>
      </c>
      <c r="B15" s="88">
        <v>1369</v>
      </c>
      <c r="C15" s="89">
        <f t="shared" si="0"/>
        <v>3.4066017070775612</v>
      </c>
      <c r="D15" s="54"/>
      <c r="E15" s="54"/>
      <c r="F15" s="54"/>
      <c r="G15" s="41"/>
      <c r="H15" s="41"/>
      <c r="I15" s="41"/>
      <c r="J15" s="41"/>
      <c r="K15" s="41"/>
      <c r="L15" s="41"/>
      <c r="M15" s="41"/>
      <c r="N15" s="41"/>
      <c r="O15" s="41"/>
      <c r="P15" s="38"/>
      <c r="Q15" s="38"/>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x14ac:dyDescent="0.2">
      <c r="A16" s="32" t="s">
        <v>32</v>
      </c>
      <c r="B16" s="88">
        <v>1459.9</v>
      </c>
      <c r="C16" s="89">
        <f t="shared" si="0"/>
        <v>6.6398831263696279</v>
      </c>
      <c r="D16" s="54"/>
      <c r="E16" s="54"/>
      <c r="F16" s="54"/>
      <c r="G16" s="41"/>
      <c r="H16" s="41"/>
      <c r="I16" s="41"/>
      <c r="J16" s="41"/>
      <c r="K16" s="41"/>
      <c r="L16" s="41"/>
      <c r="M16" s="41"/>
      <c r="N16" s="41"/>
      <c r="O16" s="41"/>
      <c r="P16" s="38"/>
      <c r="Q16" s="38"/>
      <c r="R16" s="38"/>
      <c r="S16" s="38"/>
      <c r="T16" s="38"/>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x14ac:dyDescent="0.2">
      <c r="A17" s="32" t="s">
        <v>33</v>
      </c>
      <c r="B17" s="88">
        <v>1508.4</v>
      </c>
      <c r="C17" s="89">
        <f t="shared" si="0"/>
        <v>3.3221453524213906</v>
      </c>
      <c r="D17" s="54"/>
      <c r="E17" s="54"/>
      <c r="F17" s="54"/>
      <c r="G17" s="41"/>
      <c r="H17" s="41"/>
      <c r="I17" s="41"/>
      <c r="J17" s="41"/>
      <c r="K17" s="41"/>
      <c r="L17" s="41"/>
      <c r="M17" s="41"/>
      <c r="N17" s="41"/>
      <c r="O17" s="41"/>
      <c r="P17" s="41"/>
      <c r="Q17" s="41"/>
      <c r="R17" s="41"/>
      <c r="S17" s="41"/>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x14ac:dyDescent="0.2">
      <c r="A18" s="32" t="s">
        <v>34</v>
      </c>
      <c r="B18" s="88">
        <v>1594.6</v>
      </c>
      <c r="C18" s="89">
        <f t="shared" si="0"/>
        <v>5.7146645452134548</v>
      </c>
      <c r="D18" s="54"/>
      <c r="E18" s="54"/>
      <c r="F18" s="54"/>
      <c r="G18" s="41"/>
      <c r="H18" s="41"/>
      <c r="I18" s="41"/>
      <c r="J18" s="41"/>
      <c r="K18" s="41"/>
      <c r="L18" s="41"/>
      <c r="M18" s="41"/>
      <c r="N18" s="41"/>
      <c r="O18" s="41"/>
      <c r="P18" s="39"/>
      <c r="Q18" s="38"/>
      <c r="R18" s="39"/>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x14ac:dyDescent="0.2">
      <c r="A19" s="32" t="s">
        <v>35</v>
      </c>
      <c r="B19" s="88">
        <v>1648.6</v>
      </c>
      <c r="C19" s="89">
        <f t="shared" si="0"/>
        <v>3.3864291985450823</v>
      </c>
      <c r="D19" s="54"/>
      <c r="E19" s="54"/>
      <c r="F19" s="54"/>
      <c r="G19" s="41"/>
      <c r="H19" s="41"/>
      <c r="I19" s="41"/>
      <c r="J19" s="41"/>
      <c r="K19" s="41"/>
      <c r="L19" s="41"/>
      <c r="M19" s="41"/>
      <c r="N19" s="41"/>
      <c r="O19" s="41"/>
      <c r="P19" s="39"/>
      <c r="Q19" s="38"/>
      <c r="R19" s="39"/>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x14ac:dyDescent="0.2">
      <c r="A20" s="32" t="s">
        <v>36</v>
      </c>
      <c r="B20" s="88">
        <v>1631.6</v>
      </c>
      <c r="C20" s="89">
        <f t="shared" si="0"/>
        <v>-1.0311779691859813</v>
      </c>
      <c r="D20" s="54"/>
      <c r="E20" s="54"/>
      <c r="F20" s="54"/>
      <c r="G20" s="41"/>
      <c r="H20" s="41"/>
      <c r="I20" s="41"/>
      <c r="J20" s="41"/>
      <c r="K20" s="41"/>
      <c r="L20" s="41"/>
      <c r="M20" s="41"/>
      <c r="N20" s="41"/>
      <c r="O20" s="41"/>
      <c r="P20" s="39"/>
      <c r="Q20" s="38"/>
      <c r="R20" s="39"/>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1683.6</v>
      </c>
      <c r="AS20" s="38">
        <v>2.1230134659711242</v>
      </c>
      <c r="AT20" s="37">
        <v>1641.8</v>
      </c>
      <c r="AU20" s="38">
        <v>-0.41247118767439028</v>
      </c>
    </row>
    <row r="21" spans="1:47" x14ac:dyDescent="0.2">
      <c r="A21" s="32" t="s">
        <v>37</v>
      </c>
      <c r="B21" s="88">
        <v>1651.6</v>
      </c>
      <c r="C21" s="89">
        <f t="shared" si="0"/>
        <v>1.225790634959556</v>
      </c>
      <c r="D21" s="54"/>
      <c r="E21" s="54"/>
      <c r="F21" s="54"/>
      <c r="G21" s="41"/>
      <c r="H21" s="41"/>
      <c r="I21" s="41"/>
      <c r="J21" s="41"/>
      <c r="K21" s="41"/>
      <c r="L21" s="41"/>
      <c r="M21" s="41"/>
      <c r="N21" s="41"/>
      <c r="O21" s="41"/>
      <c r="P21" s="39"/>
      <c r="Q21" s="38"/>
      <c r="R21" s="39"/>
      <c r="S21" s="38"/>
      <c r="T21" s="38"/>
      <c r="U21" s="38"/>
      <c r="V21" s="38"/>
      <c r="W21" s="38"/>
      <c r="X21" s="38"/>
      <c r="Y21" s="38"/>
      <c r="Z21" s="38"/>
      <c r="AA21" s="38"/>
      <c r="AB21" s="38"/>
      <c r="AC21" s="38"/>
      <c r="AD21" s="38"/>
      <c r="AE21" s="38"/>
      <c r="AF21" s="37"/>
      <c r="AG21" s="38"/>
      <c r="AH21" s="37"/>
      <c r="AI21" s="38"/>
      <c r="AJ21" s="37"/>
      <c r="AK21" s="38"/>
      <c r="AL21" s="37">
        <v>1666.9</v>
      </c>
      <c r="AM21" s="38">
        <v>2.163520470703606</v>
      </c>
      <c r="AN21" s="37">
        <v>1676.8</v>
      </c>
      <c r="AO21" s="38">
        <v>2.770286835008573</v>
      </c>
      <c r="AP21" s="37">
        <v>1722.7</v>
      </c>
      <c r="AQ21" s="38">
        <v>5.5834763422407452</v>
      </c>
      <c r="AR21" s="37">
        <v>1744.2</v>
      </c>
      <c r="AS21" s="38">
        <v>3.5994297933000796</v>
      </c>
      <c r="AT21" s="37">
        <v>1702.1</v>
      </c>
      <c r="AU21" s="38">
        <v>3.6727981483737349</v>
      </c>
    </row>
    <row r="22" spans="1:47" x14ac:dyDescent="0.2">
      <c r="A22" s="32" t="s">
        <v>38</v>
      </c>
      <c r="B22" s="88">
        <v>1730.6</v>
      </c>
      <c r="C22" s="89">
        <f t="shared" si="0"/>
        <v>4.7832404940663542</v>
      </c>
      <c r="D22" s="54"/>
      <c r="E22" s="54"/>
      <c r="F22" s="54"/>
      <c r="G22" s="41"/>
      <c r="H22" s="41"/>
      <c r="I22" s="41"/>
      <c r="J22" s="41"/>
      <c r="K22" s="41"/>
      <c r="L22" s="41"/>
      <c r="M22" s="41"/>
      <c r="N22" s="41"/>
      <c r="O22" s="41"/>
      <c r="P22" s="39"/>
      <c r="Q22" s="38"/>
      <c r="R22" s="39"/>
      <c r="S22" s="38"/>
      <c r="T22" s="38"/>
      <c r="U22" s="38"/>
      <c r="V22" s="38"/>
      <c r="W22" s="38"/>
      <c r="X22" s="38"/>
      <c r="Y22" s="38"/>
      <c r="Z22" s="38"/>
      <c r="AA22" s="38"/>
      <c r="AB22" s="38"/>
      <c r="AC22" s="38"/>
      <c r="AD22" s="38"/>
      <c r="AE22" s="38"/>
      <c r="AF22" s="37"/>
      <c r="AG22" s="38"/>
      <c r="AH22" s="37">
        <v>1751.2</v>
      </c>
      <c r="AI22" s="38">
        <v>6.0305158634051947</v>
      </c>
      <c r="AJ22" s="37">
        <v>1725.8</v>
      </c>
      <c r="AK22" s="38">
        <v>4.49261322354082</v>
      </c>
      <c r="AL22" s="37">
        <v>1743.2</v>
      </c>
      <c r="AM22" s="38">
        <v>4.5773591697162441</v>
      </c>
      <c r="AN22" s="37">
        <v>1755.1</v>
      </c>
      <c r="AO22" s="38">
        <v>4.6696087786259444</v>
      </c>
      <c r="AP22" s="37">
        <v>1810</v>
      </c>
      <c r="AQ22" s="38">
        <v>5.067626400417935</v>
      </c>
      <c r="AR22" s="37">
        <v>1814.7</v>
      </c>
      <c r="AS22" s="38">
        <v>4.0419676642586833</v>
      </c>
      <c r="AT22" s="37">
        <v>1780.2</v>
      </c>
      <c r="AU22" s="38">
        <v>4.5884495623053967</v>
      </c>
    </row>
    <row r="23" spans="1:47" x14ac:dyDescent="0.2">
      <c r="A23" s="32" t="s">
        <v>39</v>
      </c>
      <c r="B23" s="88">
        <v>1745.3</v>
      </c>
      <c r="C23" s="89">
        <f t="shared" si="0"/>
        <v>0.8494163873800975</v>
      </c>
      <c r="D23" s="54"/>
      <c r="E23" s="54"/>
      <c r="F23" s="54"/>
      <c r="G23" s="41"/>
      <c r="H23" s="41"/>
      <c r="J23" s="41"/>
      <c r="K23" s="41"/>
      <c r="L23" s="41"/>
      <c r="M23" s="41"/>
      <c r="N23" s="41"/>
      <c r="O23" s="41"/>
      <c r="P23" s="39"/>
      <c r="Q23" s="38"/>
      <c r="R23" s="39"/>
      <c r="S23" s="38"/>
      <c r="T23" s="38"/>
      <c r="U23" s="38"/>
      <c r="V23" s="38"/>
      <c r="W23" s="38"/>
      <c r="X23" s="38"/>
      <c r="Y23" s="38"/>
      <c r="Z23" s="38"/>
      <c r="AA23" s="38"/>
      <c r="AB23" s="38"/>
      <c r="AC23" s="38"/>
      <c r="AD23" s="38">
        <v>1831.2</v>
      </c>
      <c r="AE23" s="38">
        <v>5.8130128279209714</v>
      </c>
      <c r="AF23" s="37">
        <v>1826.3</v>
      </c>
      <c r="AG23" s="38">
        <v>5.5298740321275908</v>
      </c>
      <c r="AH23" s="37">
        <v>1822.6</v>
      </c>
      <c r="AI23" s="38">
        <v>4.0772042028323296</v>
      </c>
      <c r="AJ23" s="37">
        <v>1789.4</v>
      </c>
      <c r="AK23" s="38">
        <v>3.6852474214857045</v>
      </c>
      <c r="AL23" s="37">
        <v>1781.6</v>
      </c>
      <c r="AM23" s="38">
        <v>2.2028453418999394</v>
      </c>
      <c r="AN23" s="37">
        <v>1811</v>
      </c>
      <c r="AO23" s="38">
        <v>3.1850037034926837</v>
      </c>
      <c r="AP23" s="37">
        <v>1883.1</v>
      </c>
      <c r="AQ23" s="38">
        <v>4.03867403314917</v>
      </c>
      <c r="AR23" s="37">
        <v>1880.4</v>
      </c>
      <c r="AS23" s="38">
        <v>3.6204331294428904</v>
      </c>
      <c r="AT23" s="37">
        <v>1756.5</v>
      </c>
      <c r="AU23" s="38">
        <v>-1.331311088641729</v>
      </c>
    </row>
    <row r="24" spans="1:47" x14ac:dyDescent="0.2">
      <c r="A24" s="32" t="s">
        <v>40</v>
      </c>
      <c r="B24" s="88">
        <v>1672.2</v>
      </c>
      <c r="C24" s="89">
        <f t="shared" si="0"/>
        <v>-4.1883916805133703</v>
      </c>
      <c r="D24" s="54"/>
      <c r="E24" s="54"/>
      <c r="F24" s="54"/>
      <c r="G24" s="41"/>
      <c r="H24" s="41"/>
      <c r="I24" s="41"/>
      <c r="J24" s="41"/>
      <c r="K24" s="41"/>
      <c r="L24" s="41"/>
      <c r="M24" s="41"/>
      <c r="N24" s="41"/>
      <c r="O24" s="41"/>
      <c r="P24" s="39"/>
      <c r="Q24" s="39"/>
      <c r="R24" s="39"/>
      <c r="S24" s="38"/>
      <c r="T24" s="38"/>
      <c r="U24" s="38"/>
      <c r="V24" s="38"/>
      <c r="W24" s="38"/>
      <c r="X24" s="38"/>
      <c r="Y24" s="38"/>
      <c r="Z24" s="38">
        <v>1678.5</v>
      </c>
      <c r="AA24" s="38">
        <v>-3.8274222196757024</v>
      </c>
      <c r="AB24" s="38">
        <v>1742.5</v>
      </c>
      <c r="AC24" s="38">
        <v>-0.16043087148340796</v>
      </c>
      <c r="AD24" s="38">
        <v>1906.6</v>
      </c>
      <c r="AE24" s="38">
        <v>4.1175185670598413</v>
      </c>
      <c r="AF24" s="37">
        <v>1926.6</v>
      </c>
      <c r="AG24" s="38">
        <v>5.4919783168154268</v>
      </c>
      <c r="AH24" s="37">
        <v>1915.9</v>
      </c>
      <c r="AI24" s="38">
        <v>5.1190606825414431</v>
      </c>
      <c r="AJ24" s="37">
        <v>1886.8</v>
      </c>
      <c r="AK24" s="38">
        <v>5.443165306806752</v>
      </c>
      <c r="AL24" s="37">
        <v>1855.8</v>
      </c>
      <c r="AM24" s="38">
        <v>4.164795689268086</v>
      </c>
      <c r="AN24" s="37">
        <v>1875.2</v>
      </c>
      <c r="AO24" s="38">
        <v>3.545002760905569</v>
      </c>
      <c r="AP24" s="37">
        <v>1947.9</v>
      </c>
      <c r="AQ24" s="38">
        <v>3.4411342998247774</v>
      </c>
      <c r="AR24" s="37"/>
      <c r="AS24" s="38"/>
      <c r="AT24" s="37"/>
      <c r="AU24" s="38"/>
    </row>
    <row r="25" spans="1:47" x14ac:dyDescent="0.2">
      <c r="A25" s="32" t="s">
        <v>41</v>
      </c>
      <c r="B25" s="88">
        <v>1780.7</v>
      </c>
      <c r="C25" s="89">
        <f t="shared" si="0"/>
        <v>6.4884583183829614</v>
      </c>
      <c r="D25" s="54"/>
      <c r="E25" s="54"/>
      <c r="F25" s="54"/>
      <c r="G25" s="41"/>
      <c r="H25" s="41"/>
      <c r="I25" s="41"/>
      <c r="J25" s="41"/>
      <c r="K25" s="41"/>
      <c r="L25" s="41"/>
      <c r="M25" s="41"/>
      <c r="N25" s="41"/>
      <c r="O25" s="41"/>
      <c r="P25" s="39"/>
      <c r="Q25" s="39"/>
      <c r="R25" s="39"/>
      <c r="S25" s="38"/>
      <c r="T25" s="38"/>
      <c r="U25" s="38"/>
      <c r="V25" s="38"/>
      <c r="W25" s="38"/>
      <c r="X25" s="38">
        <v>1802.5</v>
      </c>
      <c r="Y25" s="38">
        <v>7.7921301280000002</v>
      </c>
      <c r="Z25" s="38">
        <v>1817.2</v>
      </c>
      <c r="AA25" s="38">
        <v>8.2633303544831662</v>
      </c>
      <c r="AB25" s="38">
        <v>1902.4</v>
      </c>
      <c r="AC25" s="38">
        <v>9.176470588235297</v>
      </c>
      <c r="AD25" s="38">
        <v>1973.4</v>
      </c>
      <c r="AE25" s="38">
        <v>3.5036190076576101</v>
      </c>
      <c r="AF25" s="37">
        <v>2008.9</v>
      </c>
      <c r="AG25" s="38">
        <v>4.2717741098307949</v>
      </c>
      <c r="AH25" s="37">
        <v>1997</v>
      </c>
      <c r="AI25" s="38">
        <v>4.23299754684483</v>
      </c>
      <c r="AJ25" s="37">
        <v>1946.2</v>
      </c>
      <c r="AK25" s="38">
        <v>3.1481874072503802</v>
      </c>
      <c r="AL25" s="37">
        <v>1925</v>
      </c>
      <c r="AM25" s="38">
        <v>3.7288500916047074</v>
      </c>
      <c r="AN25" s="37"/>
      <c r="AO25" s="38"/>
      <c r="AP25" s="37"/>
      <c r="AQ25" s="38"/>
      <c r="AR25" s="37"/>
      <c r="AS25" s="38"/>
      <c r="AT25" s="37"/>
      <c r="AU25" s="38"/>
    </row>
    <row r="26" spans="1:47" x14ac:dyDescent="0.2">
      <c r="A26" s="32" t="s">
        <v>42</v>
      </c>
      <c r="B26" s="88">
        <v>1833.5672035499997</v>
      </c>
      <c r="C26" s="89">
        <f t="shared" si="0"/>
        <v>2.9689000701971002</v>
      </c>
      <c r="D26" s="54"/>
      <c r="E26" s="54"/>
      <c r="F26" s="54"/>
      <c r="G26" s="41"/>
      <c r="H26" s="41"/>
      <c r="I26" s="41"/>
      <c r="J26" s="41"/>
      <c r="K26" s="41"/>
      <c r="L26" s="41"/>
      <c r="M26" s="41"/>
      <c r="N26" s="41"/>
      <c r="O26" s="41"/>
      <c r="P26" s="38"/>
      <c r="Q26" s="39"/>
      <c r="R26" s="38">
        <v>1860</v>
      </c>
      <c r="S26" s="38">
        <v>4.453304880103337</v>
      </c>
      <c r="T26" s="38">
        <v>1864.3</v>
      </c>
      <c r="U26" s="38">
        <v>4.6947829505250782</v>
      </c>
      <c r="V26" s="38">
        <v>1861.3</v>
      </c>
      <c r="W26" s="38">
        <v>4.5263098781378019</v>
      </c>
      <c r="X26" s="38">
        <v>1879.4</v>
      </c>
      <c r="Y26" s="38">
        <v>4.2662968100000001</v>
      </c>
      <c r="Z26" s="38">
        <v>1871.8</v>
      </c>
      <c r="AA26" s="38">
        <v>3.004622496147924</v>
      </c>
      <c r="AB26" s="38">
        <v>1939.3</v>
      </c>
      <c r="AC26" s="38">
        <v>1.93965517241379</v>
      </c>
      <c r="AD26" s="38">
        <v>2048.4</v>
      </c>
      <c r="AE26" s="38">
        <v>3.8005472788081418</v>
      </c>
      <c r="AF26" s="37">
        <v>2087.6</v>
      </c>
      <c r="AG26" s="38">
        <v>3.9175668276171027</v>
      </c>
      <c r="AH26" s="37">
        <v>2081.3000000000002</v>
      </c>
      <c r="AI26" s="38">
        <v>4.2213319979970132</v>
      </c>
      <c r="AJ26" s="37"/>
      <c r="AK26" s="38"/>
      <c r="AL26" s="37"/>
      <c r="AM26" s="38"/>
      <c r="AN26" s="37"/>
      <c r="AO26" s="38"/>
      <c r="AP26" s="37"/>
      <c r="AQ26" s="38"/>
      <c r="AR26" s="37"/>
      <c r="AS26" s="38"/>
      <c r="AT26" s="37"/>
      <c r="AU26" s="38"/>
    </row>
    <row r="27" spans="1:47" x14ac:dyDescent="0.2">
      <c r="A27" s="40" t="s">
        <v>43</v>
      </c>
      <c r="B27" s="39">
        <v>1798.0714442399999</v>
      </c>
      <c r="C27" s="89">
        <f>100*(B27/B26-1)</f>
        <v>-1.9358853736735626</v>
      </c>
      <c r="D27" s="54"/>
      <c r="E27" s="54"/>
      <c r="F27" s="54"/>
      <c r="G27" s="41"/>
      <c r="H27" s="41"/>
      <c r="I27" s="41"/>
      <c r="J27" s="41"/>
      <c r="K27" s="41"/>
      <c r="L27" s="41"/>
      <c r="M27" s="41"/>
      <c r="N27" s="41">
        <v>1854.5383021100001</v>
      </c>
      <c r="O27" s="41">
        <v>1.1437322024193008</v>
      </c>
      <c r="P27" s="38">
        <v>1880.5</v>
      </c>
      <c r="Q27" s="39">
        <v>2.6</v>
      </c>
      <c r="R27" s="38">
        <v>1911.1</v>
      </c>
      <c r="S27" s="38">
        <v>2.7473118279569775</v>
      </c>
      <c r="T27" s="38">
        <v>1918.6</v>
      </c>
      <c r="U27" s="38">
        <v>2.9126213592232997</v>
      </c>
      <c r="V27" s="38">
        <v>1917</v>
      </c>
      <c r="W27" s="38">
        <v>2.9925321012195694</v>
      </c>
      <c r="X27" s="38">
        <v>1939</v>
      </c>
      <c r="Y27" s="38">
        <v>3.1712248590000001</v>
      </c>
      <c r="Z27" s="38">
        <v>1936.2</v>
      </c>
      <c r="AA27" s="38">
        <v>3.4405385190725557</v>
      </c>
      <c r="AB27" s="38">
        <v>1976.3</v>
      </c>
      <c r="AC27" s="38">
        <v>1.9079049141442761</v>
      </c>
      <c r="AD27" s="38">
        <v>2128.1999999999998</v>
      </c>
      <c r="AE27" s="38">
        <v>3.8957234915055539</v>
      </c>
      <c r="AF27" s="38"/>
      <c r="AG27" s="38"/>
      <c r="AH27" s="38"/>
      <c r="AI27" s="38"/>
      <c r="AJ27" s="38"/>
      <c r="AK27" s="38"/>
      <c r="AL27" s="38"/>
      <c r="AM27" s="38"/>
      <c r="AN27" s="38"/>
      <c r="AO27" s="38"/>
      <c r="AP27" s="38"/>
      <c r="AQ27" s="38"/>
      <c r="AR27" s="38"/>
      <c r="AS27" s="38"/>
      <c r="AT27" s="38"/>
      <c r="AU27" s="38"/>
    </row>
    <row r="28" spans="1:47" x14ac:dyDescent="0.2">
      <c r="A28" s="42" t="s">
        <v>44</v>
      </c>
      <c r="B28" s="39">
        <v>1851.2883438899999</v>
      </c>
      <c r="C28" s="89">
        <f>100*(B28/B27-1)</f>
        <v>2.9596654693825775</v>
      </c>
      <c r="D28" s="54"/>
      <c r="E28" s="54"/>
      <c r="F28" s="54"/>
      <c r="G28" s="41"/>
      <c r="H28" s="41"/>
      <c r="I28" s="41"/>
      <c r="J28" s="39">
        <v>1841.1928967118222</v>
      </c>
      <c r="K28" s="39">
        <v>2.3982057337019969</v>
      </c>
      <c r="L28" s="39">
        <v>1827.6019034548642</v>
      </c>
      <c r="M28" s="39">
        <v>1.6423407039505067</v>
      </c>
      <c r="N28" s="39">
        <v>1902.4270153000002</v>
      </c>
      <c r="O28" s="41">
        <v>2.582244493711161</v>
      </c>
      <c r="P28" s="38">
        <v>1938.3</v>
      </c>
      <c r="Q28" s="39">
        <v>3.1</v>
      </c>
      <c r="R28" s="38">
        <v>1965.7</v>
      </c>
      <c r="S28" s="38">
        <v>2.8569933546125359</v>
      </c>
      <c r="T28" s="38">
        <v>1983.2</v>
      </c>
      <c r="U28" s="38">
        <v>3.3670384655478003</v>
      </c>
      <c r="V28" s="38">
        <v>1983</v>
      </c>
      <c r="W28" s="38">
        <v>3.4428794992175327</v>
      </c>
      <c r="X28" s="38">
        <v>2002.2</v>
      </c>
      <c r="Y28" s="38">
        <v>3.2594120680000001</v>
      </c>
      <c r="Z28" s="38">
        <v>2004.5</v>
      </c>
      <c r="AA28" s="38">
        <v>3.5275281479185905</v>
      </c>
      <c r="AB28" s="38"/>
      <c r="AC28" s="38"/>
      <c r="AD28" s="38"/>
      <c r="AE28" s="38"/>
      <c r="AF28" s="38"/>
      <c r="AG28" s="38"/>
      <c r="AH28" s="38"/>
      <c r="AI28" s="38"/>
      <c r="AJ28" s="38"/>
      <c r="AK28" s="38"/>
      <c r="AL28" s="38"/>
      <c r="AM28" s="38"/>
      <c r="AN28" s="38"/>
      <c r="AO28" s="38"/>
      <c r="AP28" s="38"/>
      <c r="AQ28" s="38"/>
      <c r="AR28" s="38"/>
      <c r="AS28" s="38"/>
      <c r="AT28" s="38"/>
      <c r="AU28" s="38"/>
    </row>
    <row r="29" spans="1:47" x14ac:dyDescent="0.2">
      <c r="A29" s="42" t="s">
        <v>45</v>
      </c>
      <c r="B29" s="39">
        <v>2006.71578475</v>
      </c>
      <c r="C29" s="89">
        <f>100*(B29/B28-1)</f>
        <v>8.3956365507822373</v>
      </c>
      <c r="D29" s="54"/>
      <c r="E29" s="54"/>
      <c r="F29" s="54">
        <v>1979.9435153733291</v>
      </c>
      <c r="G29" s="41">
        <v>6.9494939514929133</v>
      </c>
      <c r="H29" s="41">
        <v>1928.7789339352069</v>
      </c>
      <c r="I29" s="41">
        <v>4.1857655670418437</v>
      </c>
      <c r="J29" s="38">
        <v>1875.8771145168059</v>
      </c>
      <c r="K29" s="38">
        <v>1.8837905505135311</v>
      </c>
      <c r="L29" s="38">
        <v>1864.2398050843112</v>
      </c>
      <c r="M29" s="38">
        <v>2.0046981544606268</v>
      </c>
      <c r="N29" s="38">
        <v>1935.9076492300001</v>
      </c>
      <c r="O29" s="41">
        <v>1.7598905850651159</v>
      </c>
      <c r="P29" s="38">
        <v>1988.8</v>
      </c>
      <c r="Q29" s="39">
        <v>2.6</v>
      </c>
      <c r="R29" s="38">
        <v>2021.7</v>
      </c>
      <c r="S29" s="38">
        <v>2.8488579132115888</v>
      </c>
      <c r="T29" s="38">
        <v>2054.4</v>
      </c>
      <c r="U29" s="38">
        <v>3.5901573215006088</v>
      </c>
      <c r="V29" s="38">
        <v>2029.1</v>
      </c>
      <c r="W29" s="38">
        <v>2.3247604639435204</v>
      </c>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x14ac:dyDescent="0.2">
      <c r="A30" s="42" t="s">
        <v>66</v>
      </c>
      <c r="B30" s="39"/>
      <c r="C30" s="89"/>
      <c r="D30" s="90">
        <v>2017.4122967913599</v>
      </c>
      <c r="E30" s="54">
        <f>(D30/B29-1)*100</f>
        <v>0.53303572546983258</v>
      </c>
      <c r="F30" s="54">
        <v>1973.8962736783228</v>
      </c>
      <c r="G30" s="41">
        <v>-0.3054249602603476</v>
      </c>
      <c r="H30" s="41">
        <v>1977.8102977574458</v>
      </c>
      <c r="I30" s="41">
        <v>2.5420934955050711</v>
      </c>
      <c r="J30" s="39">
        <v>1909.21123913931</v>
      </c>
      <c r="K30" s="39">
        <v>1.7769887144814644</v>
      </c>
      <c r="L30" s="39">
        <v>1896.7264329820061</v>
      </c>
      <c r="M30" s="39">
        <v>1.7426206547620504</v>
      </c>
      <c r="N30" s="39">
        <v>1973.71865443</v>
      </c>
      <c r="O30" s="41">
        <v>1.9531409576814873</v>
      </c>
      <c r="P30" s="38">
        <v>2038.4</v>
      </c>
      <c r="Q30" s="39">
        <v>2.5</v>
      </c>
      <c r="R30" s="38">
        <v>2079.4</v>
      </c>
      <c r="S30" s="38">
        <v>2.8540337339862498</v>
      </c>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x14ac:dyDescent="0.2">
      <c r="A31" s="42" t="s">
        <v>71</v>
      </c>
      <c r="B31" s="81"/>
      <c r="C31" s="89"/>
      <c r="D31" s="91">
        <v>2058.469324545611</v>
      </c>
      <c r="E31" s="54">
        <f>(D31/D30-1)*100</f>
        <v>2.0351332159296964</v>
      </c>
      <c r="F31" s="54">
        <v>2004.2046856770564</v>
      </c>
      <c r="G31" s="41">
        <v>1.5354612297967529</v>
      </c>
      <c r="H31" s="41">
        <v>2001.761511681008</v>
      </c>
      <c r="I31" s="41">
        <v>1.210996522301433</v>
      </c>
      <c r="J31" s="38">
        <v>1939.2672632290632</v>
      </c>
      <c r="K31" s="38">
        <v>1.5742639407100301</v>
      </c>
      <c r="L31" s="38">
        <v>1922.3068392263579</v>
      </c>
      <c r="M31" s="38">
        <v>1.3486608189529292</v>
      </c>
      <c r="N31" s="38">
        <v>2009.23342843</v>
      </c>
      <c r="O31" s="41">
        <v>1.799383813913269</v>
      </c>
      <c r="P31" s="38"/>
      <c r="Q31" s="39"/>
      <c r="R31" s="39"/>
      <c r="S31" s="38"/>
      <c r="U31" s="32"/>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x14ac:dyDescent="0.2">
      <c r="A32" s="42" t="s">
        <v>73</v>
      </c>
      <c r="B32" s="81"/>
      <c r="C32" s="89"/>
      <c r="D32" s="91">
        <v>2103.5796532678319</v>
      </c>
      <c r="E32" s="54">
        <f t="shared" ref="E32:E33" si="1">(D32/D31-1)*100</f>
        <v>2.1914501316252721</v>
      </c>
      <c r="F32" s="54">
        <v>2030.2591646392775</v>
      </c>
      <c r="G32" s="41">
        <v>1.2999909215070771</v>
      </c>
      <c r="H32" s="41">
        <v>2027.5211777894899</v>
      </c>
      <c r="I32" s="41">
        <v>1.2868499048545479</v>
      </c>
      <c r="J32" s="38">
        <v>1967.5763116918272</v>
      </c>
      <c r="K32" s="41">
        <v>1.4597806604349506</v>
      </c>
      <c r="L32" s="41"/>
      <c r="M32" s="41"/>
      <c r="N32" s="38"/>
      <c r="O32" s="41"/>
      <c r="P32" s="38"/>
      <c r="Q32" s="39"/>
      <c r="R32" s="39"/>
      <c r="S32" s="38"/>
      <c r="U32" s="32"/>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x14ac:dyDescent="0.2">
      <c r="A33" s="42" t="s">
        <v>77</v>
      </c>
      <c r="B33" s="81"/>
      <c r="C33" s="89"/>
      <c r="D33" s="91">
        <v>2164.2387105917865</v>
      </c>
      <c r="E33" s="54">
        <f t="shared" si="1"/>
        <v>2.883611144922571</v>
      </c>
      <c r="F33" s="54">
        <v>2116.3220887494635</v>
      </c>
      <c r="G33" s="41">
        <v>4.2390117286074114</v>
      </c>
      <c r="H33" s="41"/>
      <c r="I33" s="41"/>
      <c r="J33" s="38"/>
      <c r="K33" s="41"/>
      <c r="L33" s="41"/>
      <c r="M33" s="41"/>
      <c r="N33" s="38"/>
      <c r="O33" s="41"/>
      <c r="P33" s="38"/>
      <c r="Q33" s="39"/>
      <c r="R33" s="39"/>
      <c r="S33" s="38"/>
      <c r="U33" s="32"/>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86">
        <v>2053.818240250338</v>
      </c>
      <c r="I34" s="86">
        <v>1.2970055626998933</v>
      </c>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x14ac:dyDescent="0.2">
      <c r="B35" s="13" t="s">
        <v>46</v>
      </c>
      <c r="C35" s="27"/>
      <c r="D35" s="27"/>
      <c r="E35" s="27"/>
      <c r="F35" s="27"/>
      <c r="G35" s="27"/>
      <c r="H35" s="27"/>
      <c r="I35" s="27"/>
      <c r="J35" s="27"/>
      <c r="K35" s="27"/>
      <c r="L35" s="27"/>
      <c r="M35" s="27"/>
      <c r="N35" s="27"/>
      <c r="O35" s="27"/>
      <c r="P35" s="27"/>
      <c r="Q35" s="27"/>
      <c r="R35" s="27"/>
      <c r="S35" s="14"/>
      <c r="T35" s="27"/>
      <c r="U35" s="14"/>
      <c r="V35" s="27"/>
      <c r="W35" s="14"/>
      <c r="X35" s="14"/>
      <c r="Y35" s="14"/>
      <c r="Z35" s="14"/>
      <c r="AA35" s="27"/>
      <c r="AB35" s="27"/>
      <c r="AC35" s="27"/>
      <c r="AD35" s="27"/>
      <c r="AE35" s="27"/>
      <c r="AF35" s="13"/>
      <c r="AG35" s="27"/>
      <c r="AH35" s="13"/>
      <c r="AI35" s="27"/>
      <c r="AJ35" s="13"/>
      <c r="AK35" s="27"/>
      <c r="AL35" s="13"/>
      <c r="AM35" s="27"/>
      <c r="AN35" s="13"/>
      <c r="AO35" s="27"/>
      <c r="AP35" s="13"/>
      <c r="AQ35" s="27"/>
      <c r="AR35" s="13"/>
      <c r="AS35" s="27"/>
      <c r="AT35" s="13"/>
      <c r="AU35" s="27"/>
    </row>
    <row r="36" spans="1:47" x14ac:dyDescent="0.2">
      <c r="B36" s="44"/>
      <c r="C36" s="45"/>
      <c r="D36" s="45"/>
      <c r="E36" s="45"/>
      <c r="F36" s="45"/>
      <c r="G36" s="45"/>
      <c r="H36" s="45"/>
      <c r="I36" s="45"/>
      <c r="J36" s="45"/>
      <c r="K36" s="45"/>
      <c r="L36" s="45"/>
      <c r="M36" s="45"/>
      <c r="N36" s="45"/>
      <c r="O36" s="45"/>
      <c r="P36" s="45"/>
      <c r="Q36" s="45"/>
      <c r="R36" s="45"/>
      <c r="S36" s="49"/>
      <c r="T36" s="45"/>
      <c r="U36" s="49"/>
      <c r="V36" s="45"/>
      <c r="W36" s="49"/>
      <c r="X36" s="49"/>
      <c r="Y36" s="49"/>
      <c r="Z36" s="49"/>
      <c r="AA36" s="45"/>
      <c r="AB36" s="45"/>
      <c r="AC36" s="45"/>
      <c r="AD36" s="45"/>
      <c r="AE36" s="45"/>
      <c r="AF36" s="44"/>
      <c r="AG36" s="45"/>
      <c r="AH36" s="44"/>
      <c r="AI36" s="45"/>
      <c r="AJ36" s="44"/>
      <c r="AK36" s="45"/>
      <c r="AL36" s="44"/>
      <c r="AM36" s="45"/>
      <c r="AN36" s="44"/>
      <c r="AO36" s="45"/>
      <c r="AP36" s="44"/>
      <c r="AQ36" s="45"/>
      <c r="AR36" s="44"/>
      <c r="AS36" s="45"/>
      <c r="AT36" s="44"/>
      <c r="AU36" s="45"/>
    </row>
    <row r="37" spans="1:47" x14ac:dyDescent="0.2">
      <c r="B37" s="46"/>
      <c r="AF37" s="32"/>
      <c r="AH37" s="32"/>
      <c r="AJ37" s="32"/>
      <c r="AL37" s="32"/>
      <c r="AN37" s="32"/>
      <c r="AP37" s="32"/>
      <c r="AR37" s="32"/>
      <c r="AT37" s="32"/>
    </row>
    <row r="38" spans="1:47" x14ac:dyDescent="0.2">
      <c r="B38" s="35"/>
      <c r="AF38" s="32"/>
      <c r="AH38" s="32"/>
      <c r="AJ38" s="32"/>
      <c r="AL38" s="32"/>
      <c r="AN38" s="32"/>
      <c r="AP38" s="32"/>
      <c r="AR38" s="32"/>
      <c r="AT38" s="32"/>
    </row>
    <row r="39" spans="1:47" x14ac:dyDescent="0.2">
      <c r="B39" s="28"/>
      <c r="AF39" s="32"/>
      <c r="AH39" s="32"/>
      <c r="AJ39" s="32"/>
      <c r="AL39" s="32"/>
      <c r="AN39" s="32"/>
      <c r="AP39" s="32"/>
      <c r="AR39" s="32"/>
      <c r="AT39" s="32"/>
    </row>
    <row r="40" spans="1:47" x14ac:dyDescent="0.2">
      <c r="B40" s="28"/>
      <c r="AF40" s="32"/>
      <c r="AH40" s="32"/>
      <c r="AJ40" s="32"/>
      <c r="AL40" s="32"/>
      <c r="AN40" s="32"/>
      <c r="AP40" s="32"/>
      <c r="AR40" s="32"/>
      <c r="AT40" s="32"/>
    </row>
    <row r="41" spans="1:47" x14ac:dyDescent="0.2">
      <c r="B41" s="28"/>
      <c r="C41" s="32"/>
      <c r="F41" s="32"/>
      <c r="G41" s="32"/>
      <c r="H41" s="32"/>
      <c r="I41" s="32"/>
      <c r="J41" s="32"/>
      <c r="K41" s="32"/>
      <c r="L41" s="32"/>
      <c r="M41" s="32"/>
      <c r="AF41" s="32"/>
      <c r="AH41" s="32"/>
      <c r="AJ41" s="32"/>
      <c r="AL41" s="32"/>
      <c r="AN41" s="32"/>
      <c r="AP41" s="32"/>
      <c r="AR41" s="32"/>
      <c r="AT41" s="32"/>
    </row>
    <row r="42" spans="1:47" x14ac:dyDescent="0.2">
      <c r="C42" s="32"/>
      <c r="D42" s="32"/>
      <c r="E42" s="32"/>
      <c r="F42" s="32"/>
      <c r="G42" s="32"/>
      <c r="H42" s="32"/>
      <c r="I42" s="32"/>
      <c r="J42" s="32"/>
      <c r="K42" s="32"/>
      <c r="L42" s="32"/>
      <c r="M42" s="32"/>
      <c r="N42" s="32"/>
      <c r="O42" s="32"/>
      <c r="AF42" s="32"/>
      <c r="AH42" s="32"/>
      <c r="AJ42" s="32"/>
      <c r="AL42" s="32"/>
      <c r="AN42" s="32"/>
      <c r="AP42" s="32"/>
      <c r="AR42" s="32"/>
      <c r="AT42" s="32"/>
    </row>
    <row r="43" spans="1:47" hidden="1" x14ac:dyDescent="0.2">
      <c r="C43" s="32"/>
      <c r="D43" s="32"/>
      <c r="E43" s="32"/>
      <c r="F43" s="32"/>
      <c r="G43" s="32"/>
      <c r="H43" s="32"/>
      <c r="I43" s="32"/>
      <c r="J43" s="32"/>
      <c r="K43" s="32"/>
      <c r="L43" s="32"/>
      <c r="M43" s="32"/>
      <c r="N43" s="32"/>
      <c r="O43" s="32"/>
      <c r="AF43" s="32"/>
      <c r="AH43" s="32"/>
      <c r="AJ43" s="32"/>
      <c r="AL43" s="32"/>
      <c r="AN43" s="32"/>
      <c r="AP43" s="32"/>
      <c r="AR43" s="32"/>
      <c r="AT43" s="32"/>
    </row>
    <row r="44" spans="1:47"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idden="1" x14ac:dyDescent="0.2">
      <c r="C55" s="32"/>
      <c r="D55" s="32"/>
      <c r="E55" s="32"/>
      <c r="F55" s="32"/>
      <c r="G55" s="32"/>
      <c r="H55" s="32"/>
      <c r="I55" s="32"/>
      <c r="J55" s="32"/>
      <c r="K55" s="32"/>
      <c r="L55" s="32"/>
      <c r="M55" s="32"/>
      <c r="N55" s="32"/>
      <c r="O55" s="32"/>
      <c r="AF55" s="32"/>
      <c r="AH55" s="32"/>
      <c r="AJ55" s="32"/>
      <c r="AL55" s="32"/>
      <c r="AN55" s="32"/>
      <c r="AP55" s="32"/>
      <c r="AR55" s="32"/>
      <c r="AT55" s="32"/>
    </row>
    <row r="56" spans="2:46" hidden="1" x14ac:dyDescent="0.2">
      <c r="B56" s="32"/>
      <c r="D56" s="32"/>
      <c r="E56" s="32"/>
      <c r="N56" s="32"/>
      <c r="O56" s="32"/>
      <c r="AF56" s="32"/>
      <c r="AH56" s="32"/>
      <c r="AJ56" s="32"/>
      <c r="AL56" s="32"/>
      <c r="AN56" s="32"/>
      <c r="AP56" s="32"/>
      <c r="AR56" s="32"/>
      <c r="AT56" s="32"/>
    </row>
    <row r="57" spans="2:46" ht="0" hidden="1" customHeight="1" x14ac:dyDescent="0.2"/>
    <row r="58" spans="2:46" hidden="1" x14ac:dyDescent="0.2"/>
    <row r="59" spans="2:46" hidden="1" x14ac:dyDescent="0.2"/>
    <row r="60" spans="2:46" hidden="1" x14ac:dyDescent="0.2"/>
    <row r="61" spans="2:46" hidden="1" x14ac:dyDescent="0.2"/>
    <row r="62" spans="2:46" hidden="1" x14ac:dyDescent="0.2"/>
    <row r="63" spans="2:46" hidden="1" x14ac:dyDescent="0.2"/>
    <row r="64" spans="2:46" hidden="1" x14ac:dyDescent="0.2"/>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64"/>
  <sheetViews>
    <sheetView showGridLines="0" workbookViewId="0">
      <pane xSplit="1" ySplit="6" topLeftCell="B7" activePane="bottomRight" state="frozen"/>
      <selection activeCell="B7" sqref="B7:F33"/>
      <selection pane="topRight" activeCell="B7" sqref="B7:F33"/>
      <selection pane="bottomLeft" activeCell="B7" sqref="B7:F33"/>
      <selection pane="bottomRight" activeCell="B31" sqref="B31"/>
    </sheetView>
  </sheetViews>
  <sheetFormatPr defaultColWidth="0" defaultRowHeight="0" customHeight="1"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5703125" style="34" customWidth="1"/>
    <col min="15" max="15" width="7.42578125" style="34" customWidth="1"/>
    <col min="16" max="16" width="12.5703125" style="32" customWidth="1"/>
    <col min="17" max="17" width="5.42578125" style="32" customWidth="1"/>
    <col min="18" max="18" width="12.42578125" style="32" bestFit="1" customWidth="1"/>
    <col min="19" max="19" width="5.42578125" style="32" customWidth="1"/>
    <col min="20" max="20" width="12.28515625" style="32" bestFit="1" customWidth="1"/>
    <col min="21" max="21" width="5.42578125" style="32" customWidth="1"/>
    <col min="22" max="22" width="7.5703125" style="32" bestFit="1"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ht="12.75" x14ac:dyDescent="0.2">
      <c r="B1" s="33" t="s">
        <v>17</v>
      </c>
      <c r="AF1" s="32"/>
      <c r="AH1" s="32"/>
      <c r="AJ1" s="32"/>
      <c r="AL1" s="32"/>
      <c r="AN1" s="32"/>
      <c r="AP1" s="32"/>
      <c r="AR1" s="32"/>
      <c r="AT1" s="32"/>
    </row>
    <row r="2" spans="1:47" ht="12.75" x14ac:dyDescent="0.2">
      <c r="B2" s="15" t="str">
        <f>Overview!B2</f>
        <v>2019-20 Budget Update</v>
      </c>
      <c r="AF2" s="32"/>
      <c r="AH2" s="32"/>
      <c r="AJ2" s="32"/>
      <c r="AL2" s="32"/>
      <c r="AN2" s="32"/>
      <c r="AP2" s="32"/>
      <c r="AR2" s="32"/>
      <c r="AT2" s="32"/>
    </row>
    <row r="3" spans="1:47" ht="12.75" x14ac:dyDescent="0.2">
      <c r="B3" s="35"/>
      <c r="AF3" s="32"/>
      <c r="AH3" s="32"/>
      <c r="AJ3" s="32"/>
      <c r="AL3" s="32"/>
      <c r="AN3" s="32"/>
      <c r="AP3" s="32"/>
      <c r="AR3" s="32"/>
      <c r="AT3" s="32"/>
    </row>
    <row r="4" spans="1:47" ht="12.75" x14ac:dyDescent="0.2">
      <c r="A4" s="16"/>
      <c r="B4" s="17" t="s">
        <v>48</v>
      </c>
      <c r="C4" s="67"/>
      <c r="D4" s="76" t="s">
        <v>49</v>
      </c>
      <c r="E4" s="74"/>
      <c r="F4" s="76"/>
      <c r="G4" s="20"/>
      <c r="H4" s="76"/>
      <c r="I4" s="74"/>
      <c r="J4" s="74"/>
      <c r="K4" s="74"/>
      <c r="L4" s="74"/>
      <c r="M4" s="74"/>
      <c r="N4" s="76"/>
      <c r="O4" s="74"/>
      <c r="P4" s="20"/>
      <c r="Q4" s="70"/>
      <c r="R4" s="20"/>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8" t="s">
        <v>51</v>
      </c>
      <c r="D5" s="75" t="s">
        <v>79</v>
      </c>
      <c r="E5" s="75"/>
      <c r="F5" s="25" t="s">
        <v>76</v>
      </c>
      <c r="G5" s="25"/>
      <c r="H5" s="75" t="s">
        <v>75</v>
      </c>
      <c r="I5" s="75"/>
      <c r="J5" s="75" t="s">
        <v>74</v>
      </c>
      <c r="K5" s="25"/>
      <c r="L5" s="75" t="s">
        <v>72</v>
      </c>
      <c r="M5" s="75"/>
      <c r="N5" s="75" t="s">
        <v>70</v>
      </c>
      <c r="O5" s="75"/>
      <c r="P5" s="62" t="s">
        <v>69</v>
      </c>
      <c r="Q5" s="71"/>
      <c r="R5" s="25"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ht="12.75" x14ac:dyDescent="0.2">
      <c r="A6" s="21"/>
      <c r="B6" s="22" t="s">
        <v>21</v>
      </c>
      <c r="C6" s="68" t="s">
        <v>22</v>
      </c>
      <c r="D6" s="75" t="s">
        <v>21</v>
      </c>
      <c r="E6" s="75" t="s">
        <v>22</v>
      </c>
      <c r="F6" s="25" t="s">
        <v>21</v>
      </c>
      <c r="G6" s="25" t="s">
        <v>22</v>
      </c>
      <c r="H6" s="23" t="s">
        <v>21</v>
      </c>
      <c r="I6" s="25" t="s">
        <v>22</v>
      </c>
      <c r="J6" s="23" t="s">
        <v>21</v>
      </c>
      <c r="K6" s="25" t="s">
        <v>22</v>
      </c>
      <c r="L6" s="23" t="s">
        <v>21</v>
      </c>
      <c r="M6" s="25" t="s">
        <v>22</v>
      </c>
      <c r="N6" s="23" t="s">
        <v>21</v>
      </c>
      <c r="O6" s="25" t="s">
        <v>22</v>
      </c>
      <c r="P6" s="23" t="s">
        <v>21</v>
      </c>
      <c r="Q6" s="71" t="s">
        <v>22</v>
      </c>
      <c r="R6" s="25"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ht="12.75" x14ac:dyDescent="0.2">
      <c r="A7" s="32" t="s">
        <v>23</v>
      </c>
      <c r="B7" s="88">
        <v>764</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ht="12.75" x14ac:dyDescent="0.2">
      <c r="A8" s="32" t="s">
        <v>24</v>
      </c>
      <c r="B8" s="88">
        <v>851</v>
      </c>
      <c r="C8" s="89">
        <f t="shared" ref="C8:C26" si="0">100*(B8/B7-1)</f>
        <v>11.387434554973819</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ht="12.75" x14ac:dyDescent="0.2">
      <c r="A9" s="32" t="s">
        <v>25</v>
      </c>
      <c r="B9" s="88">
        <v>895</v>
      </c>
      <c r="C9" s="89">
        <f t="shared" si="0"/>
        <v>5.1703877790834296</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ht="12.75" x14ac:dyDescent="0.2">
      <c r="A10" s="32" t="s">
        <v>26</v>
      </c>
      <c r="B10" s="88">
        <v>916.1</v>
      </c>
      <c r="C10" s="89">
        <f t="shared" si="0"/>
        <v>2.3575418994413511</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ht="12.75" x14ac:dyDescent="0.2">
      <c r="A11" s="32" t="s">
        <v>27</v>
      </c>
      <c r="B11" s="88">
        <v>967</v>
      </c>
      <c r="C11" s="89">
        <f t="shared" si="0"/>
        <v>5.5561619910490023</v>
      </c>
      <c r="D11" s="54"/>
      <c r="E11" s="54"/>
      <c r="F11" s="54"/>
      <c r="G11" s="41"/>
      <c r="H11" s="41"/>
      <c r="I11" s="41"/>
      <c r="J11" s="41"/>
      <c r="K11" s="41"/>
      <c r="L11" s="41"/>
      <c r="M11" s="41"/>
      <c r="N11" s="41"/>
      <c r="O11" s="41"/>
      <c r="P11" s="38"/>
      <c r="Q11" s="69"/>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ht="12.75" x14ac:dyDescent="0.2">
      <c r="A12" s="32" t="s">
        <v>28</v>
      </c>
      <c r="B12" s="88">
        <v>1040</v>
      </c>
      <c r="C12" s="89">
        <f t="shared" si="0"/>
        <v>7.5491209927611269</v>
      </c>
      <c r="D12" s="54"/>
      <c r="E12" s="54"/>
      <c r="F12" s="54"/>
      <c r="G12" s="41"/>
      <c r="H12" s="41"/>
      <c r="I12" s="41"/>
      <c r="J12" s="41"/>
      <c r="K12" s="41"/>
      <c r="L12" s="41"/>
      <c r="M12" s="41"/>
      <c r="N12" s="41"/>
      <c r="O12" s="41"/>
      <c r="P12" s="38"/>
      <c r="Q12" s="69"/>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ht="12.75" x14ac:dyDescent="0.2">
      <c r="A13" s="32" t="s">
        <v>29</v>
      </c>
      <c r="B13" s="88">
        <v>1010.6</v>
      </c>
      <c r="C13" s="89">
        <f t="shared" si="0"/>
        <v>-2.8269230769230713</v>
      </c>
      <c r="D13" s="54"/>
      <c r="E13" s="54"/>
      <c r="F13" s="54"/>
      <c r="G13" s="41"/>
      <c r="H13" s="41"/>
      <c r="I13" s="41"/>
      <c r="J13" s="41"/>
      <c r="K13" s="41"/>
      <c r="L13" s="41"/>
      <c r="M13" s="41"/>
      <c r="N13" s="41"/>
      <c r="O13" s="41"/>
      <c r="P13" s="38"/>
      <c r="Q13" s="69"/>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ht="12.75" x14ac:dyDescent="0.2">
      <c r="A14" s="32" t="s">
        <v>30</v>
      </c>
      <c r="B14" s="88">
        <v>1120.3</v>
      </c>
      <c r="C14" s="89">
        <f t="shared" si="0"/>
        <v>10.854937660795549</v>
      </c>
      <c r="D14" s="54"/>
      <c r="E14" s="54"/>
      <c r="F14" s="54"/>
      <c r="G14" s="41"/>
      <c r="H14" s="41"/>
      <c r="I14" s="41"/>
      <c r="J14" s="41"/>
      <c r="K14" s="41"/>
      <c r="L14" s="41"/>
      <c r="M14" s="41"/>
      <c r="N14" s="41"/>
      <c r="O14" s="41"/>
      <c r="P14" s="38"/>
      <c r="Q14" s="69"/>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ht="12.75" x14ac:dyDescent="0.2">
      <c r="A15" s="32" t="s">
        <v>31</v>
      </c>
      <c r="B15" s="88">
        <v>1221.5999999999999</v>
      </c>
      <c r="C15" s="89">
        <f t="shared" si="0"/>
        <v>9.042220833705251</v>
      </c>
      <c r="D15" s="54"/>
      <c r="E15" s="54"/>
      <c r="F15" s="54"/>
      <c r="G15" s="41"/>
      <c r="H15" s="41"/>
      <c r="I15" s="41"/>
      <c r="J15" s="41"/>
      <c r="K15" s="41"/>
      <c r="L15" s="41"/>
      <c r="M15" s="41"/>
      <c r="N15" s="41"/>
      <c r="O15" s="41"/>
      <c r="P15" s="38"/>
      <c r="Q15" s="38"/>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ht="12.75" x14ac:dyDescent="0.2">
      <c r="A16" s="32" t="s">
        <v>32</v>
      </c>
      <c r="B16" s="88">
        <v>1241.8</v>
      </c>
      <c r="C16" s="89">
        <f t="shared" si="0"/>
        <v>1.6535690897184097</v>
      </c>
      <c r="D16" s="54"/>
      <c r="E16" s="54"/>
      <c r="F16" s="54"/>
      <c r="G16" s="41"/>
      <c r="H16" s="41"/>
      <c r="I16" s="41"/>
      <c r="J16" s="41"/>
      <c r="K16" s="41"/>
      <c r="L16" s="41"/>
      <c r="M16" s="41"/>
      <c r="N16" s="41"/>
      <c r="O16" s="41"/>
      <c r="P16" s="38"/>
      <c r="Q16" s="69"/>
      <c r="R16" s="38"/>
      <c r="S16" s="38"/>
      <c r="T16" s="38"/>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ht="12.75" x14ac:dyDescent="0.2">
      <c r="A17" s="32" t="s">
        <v>33</v>
      </c>
      <c r="B17" s="88">
        <v>1279.8</v>
      </c>
      <c r="C17" s="89">
        <f t="shared" si="0"/>
        <v>3.0600740860041942</v>
      </c>
      <c r="D17" s="54"/>
      <c r="E17" s="54"/>
      <c r="F17" s="54"/>
      <c r="G17" s="41"/>
      <c r="H17" s="41"/>
      <c r="I17" s="41"/>
      <c r="J17" s="41"/>
      <c r="K17" s="41"/>
      <c r="L17" s="41"/>
      <c r="M17" s="41"/>
      <c r="N17" s="41"/>
      <c r="O17" s="41"/>
      <c r="P17" s="38"/>
      <c r="Q17" s="69"/>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ht="12.75" x14ac:dyDescent="0.2">
      <c r="A18" s="32" t="s">
        <v>34</v>
      </c>
      <c r="B18" s="88">
        <v>1343</v>
      </c>
      <c r="C18" s="89">
        <f t="shared" si="0"/>
        <v>4.9382716049382713</v>
      </c>
      <c r="D18" s="54"/>
      <c r="E18" s="54"/>
      <c r="F18" s="54"/>
      <c r="G18" s="41"/>
      <c r="H18" s="41"/>
      <c r="I18" s="41"/>
      <c r="J18" s="41"/>
      <c r="K18" s="41"/>
      <c r="L18" s="41"/>
      <c r="M18" s="41"/>
      <c r="N18" s="41"/>
      <c r="O18" s="41"/>
      <c r="P18" s="38"/>
      <c r="Q18" s="69"/>
      <c r="R18" s="38"/>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ht="12.75" x14ac:dyDescent="0.2">
      <c r="A19" s="32" t="s">
        <v>35</v>
      </c>
      <c r="B19" s="88">
        <v>1323.8</v>
      </c>
      <c r="C19" s="89">
        <f t="shared" si="0"/>
        <v>-1.4296351451973277</v>
      </c>
      <c r="D19" s="54"/>
      <c r="E19" s="54"/>
      <c r="F19" s="54"/>
      <c r="G19" s="41"/>
      <c r="H19" s="41"/>
      <c r="I19" s="41"/>
      <c r="J19" s="41"/>
      <c r="K19" s="41"/>
      <c r="L19" s="41"/>
      <c r="M19" s="41"/>
      <c r="N19" s="41"/>
      <c r="O19" s="41"/>
      <c r="P19" s="38"/>
      <c r="Q19" s="69"/>
      <c r="R19" s="38"/>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ht="12.75" x14ac:dyDescent="0.2">
      <c r="A20" s="32" t="s">
        <v>36</v>
      </c>
      <c r="B20" s="88">
        <v>1436.9</v>
      </c>
      <c r="C20" s="89">
        <f t="shared" si="0"/>
        <v>8.5435866445082489</v>
      </c>
      <c r="D20" s="54"/>
      <c r="E20" s="54"/>
      <c r="F20" s="54"/>
      <c r="G20" s="41"/>
      <c r="H20" s="41"/>
      <c r="I20" s="41"/>
      <c r="J20" s="41"/>
      <c r="K20" s="41"/>
      <c r="L20" s="41"/>
      <c r="M20" s="41"/>
      <c r="N20" s="41"/>
      <c r="O20" s="41"/>
      <c r="P20" s="38"/>
      <c r="Q20" s="69"/>
      <c r="R20" s="38"/>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1403.2</v>
      </c>
      <c r="AS20" s="38">
        <v>5.9978848768696302</v>
      </c>
      <c r="AT20" s="37">
        <v>1348.4</v>
      </c>
      <c r="AU20" s="38">
        <v>1.858286750264404</v>
      </c>
    </row>
    <row r="21" spans="1:47" ht="12.75" x14ac:dyDescent="0.2">
      <c r="A21" s="32" t="s">
        <v>37</v>
      </c>
      <c r="B21" s="88">
        <v>1503.3</v>
      </c>
      <c r="C21" s="89">
        <f t="shared" si="0"/>
        <v>4.6210592247198701</v>
      </c>
      <c r="D21" s="54"/>
      <c r="E21" s="54"/>
      <c r="F21" s="54"/>
      <c r="G21" s="41"/>
      <c r="H21" s="41"/>
      <c r="I21" s="41"/>
      <c r="J21" s="41"/>
      <c r="K21" s="41"/>
      <c r="L21" s="41"/>
      <c r="M21" s="41"/>
      <c r="N21" s="41"/>
      <c r="O21" s="41"/>
      <c r="P21" s="38"/>
      <c r="Q21" s="69"/>
      <c r="R21" s="38"/>
      <c r="S21" s="38"/>
      <c r="T21" s="38"/>
      <c r="U21" s="38"/>
      <c r="V21" s="38"/>
      <c r="W21" s="38"/>
      <c r="X21" s="38"/>
      <c r="Y21" s="38"/>
      <c r="Z21" s="38"/>
      <c r="AA21" s="38"/>
      <c r="AB21" s="38"/>
      <c r="AC21" s="38"/>
      <c r="AD21" s="38"/>
      <c r="AE21" s="38"/>
      <c r="AF21" s="37"/>
      <c r="AG21" s="38"/>
      <c r="AH21" s="37"/>
      <c r="AI21" s="38"/>
      <c r="AJ21" s="37"/>
      <c r="AK21" s="38"/>
      <c r="AL21" s="37">
        <v>1511.4</v>
      </c>
      <c r="AM21" s="38">
        <v>5.1847727747233563</v>
      </c>
      <c r="AN21" s="37">
        <v>1493.4</v>
      </c>
      <c r="AO21" s="38">
        <v>3.932075996937856</v>
      </c>
      <c r="AP21" s="37">
        <v>1448.8</v>
      </c>
      <c r="AQ21" s="38">
        <v>0.82817175864706716</v>
      </c>
      <c r="AR21" s="37">
        <v>1451.3</v>
      </c>
      <c r="AS21" s="38">
        <v>3.4278791334093395</v>
      </c>
      <c r="AT21" s="37">
        <v>1422.3</v>
      </c>
      <c r="AU21" s="38">
        <v>5.4805695639276175</v>
      </c>
    </row>
    <row r="22" spans="1:47" ht="12.75" x14ac:dyDescent="0.2">
      <c r="A22" s="32" t="s">
        <v>38</v>
      </c>
      <c r="B22" s="88">
        <v>1589.6</v>
      </c>
      <c r="C22" s="89">
        <f t="shared" si="0"/>
        <v>5.740703785006307</v>
      </c>
      <c r="D22" s="54"/>
      <c r="E22" s="54"/>
      <c r="F22" s="54"/>
      <c r="G22" s="41"/>
      <c r="H22" s="41"/>
      <c r="I22" s="41"/>
      <c r="J22" s="41"/>
      <c r="K22" s="41"/>
      <c r="L22" s="41"/>
      <c r="M22" s="41"/>
      <c r="N22" s="41"/>
      <c r="O22" s="41"/>
      <c r="P22" s="38"/>
      <c r="Q22" s="69"/>
      <c r="R22" s="38"/>
      <c r="S22" s="38"/>
      <c r="T22" s="38"/>
      <c r="U22" s="38"/>
      <c r="V22" s="38"/>
      <c r="W22" s="38"/>
      <c r="X22" s="38"/>
      <c r="Y22" s="38"/>
      <c r="Z22" s="38"/>
      <c r="AA22" s="38"/>
      <c r="AB22" s="38"/>
      <c r="AC22" s="38"/>
      <c r="AD22" s="38"/>
      <c r="AE22" s="38"/>
      <c r="AF22" s="37"/>
      <c r="AG22" s="38"/>
      <c r="AH22" s="37">
        <v>1596</v>
      </c>
      <c r="AI22" s="38">
        <v>6.1664338455398093</v>
      </c>
      <c r="AJ22" s="37">
        <v>1601.8</v>
      </c>
      <c r="AK22" s="38">
        <v>6.5522517128982827</v>
      </c>
      <c r="AL22" s="37">
        <v>1567.9</v>
      </c>
      <c r="AM22" s="38">
        <v>3.738255921662037</v>
      </c>
      <c r="AN22" s="37">
        <v>1546.6</v>
      </c>
      <c r="AO22" s="38">
        <v>3.5623409669211181</v>
      </c>
      <c r="AP22" s="37">
        <v>1509</v>
      </c>
      <c r="AQ22" s="38">
        <v>4.1551628934290541</v>
      </c>
      <c r="AR22" s="37">
        <v>1503.1</v>
      </c>
      <c r="AS22" s="38">
        <v>3.5692138083097902</v>
      </c>
      <c r="AT22" s="37">
        <v>1488.2</v>
      </c>
      <c r="AU22" s="38">
        <v>4.6333403641988458</v>
      </c>
    </row>
    <row r="23" spans="1:47" ht="12.75" x14ac:dyDescent="0.2">
      <c r="A23" s="32" t="s">
        <v>39</v>
      </c>
      <c r="B23" s="88">
        <v>1810.8</v>
      </c>
      <c r="C23" s="89">
        <f t="shared" si="0"/>
        <v>13.915450427780574</v>
      </c>
      <c r="D23" s="54"/>
      <c r="E23" s="54"/>
      <c r="F23" s="54"/>
      <c r="G23" s="41"/>
      <c r="H23" s="41"/>
      <c r="I23" s="41"/>
      <c r="J23" s="41"/>
      <c r="K23" s="41"/>
      <c r="L23" s="41"/>
      <c r="M23" s="41"/>
      <c r="N23" s="41"/>
      <c r="O23" s="41"/>
      <c r="P23" s="38"/>
      <c r="Q23" s="69"/>
      <c r="R23" s="39"/>
      <c r="S23" s="38"/>
      <c r="T23" s="39"/>
      <c r="U23" s="38"/>
      <c r="V23" s="39"/>
      <c r="W23" s="38"/>
      <c r="X23" s="38"/>
      <c r="Y23" s="38"/>
      <c r="Z23" s="38"/>
      <c r="AA23" s="38"/>
      <c r="AB23" s="38"/>
      <c r="AC23" s="38"/>
      <c r="AD23" s="38">
        <v>1828.2</v>
      </c>
      <c r="AE23" s="38">
        <v>15.010065425264219</v>
      </c>
      <c r="AF23" s="37">
        <v>1798.7</v>
      </c>
      <c r="AG23" s="38">
        <v>13.154252642174136</v>
      </c>
      <c r="AH23" s="37">
        <v>1816.8</v>
      </c>
      <c r="AI23" s="38">
        <v>13.834586466165423</v>
      </c>
      <c r="AJ23" s="37">
        <v>1837.4</v>
      </c>
      <c r="AK23" s="38">
        <v>14.708452990385833</v>
      </c>
      <c r="AL23" s="37">
        <v>1631.6</v>
      </c>
      <c r="AM23" s="38">
        <v>4.0627591045347078</v>
      </c>
      <c r="AN23" s="37">
        <v>1615</v>
      </c>
      <c r="AO23" s="38">
        <v>4.4226044226044259</v>
      </c>
      <c r="AP23" s="37">
        <v>1585.7</v>
      </c>
      <c r="AQ23" s="38">
        <v>5.0828363154406864</v>
      </c>
      <c r="AR23" s="37">
        <v>1569.9</v>
      </c>
      <c r="AS23" s="38">
        <v>4.444148759230937</v>
      </c>
      <c r="AT23" s="37">
        <v>1555.7</v>
      </c>
      <c r="AU23" s="38">
        <v>4.5356806880795686</v>
      </c>
    </row>
    <row r="24" spans="1:47" ht="12.75" x14ac:dyDescent="0.2">
      <c r="A24" s="32" t="s">
        <v>40</v>
      </c>
      <c r="B24" s="88">
        <v>1895.9</v>
      </c>
      <c r="C24" s="89">
        <f t="shared" si="0"/>
        <v>4.6995802960017707</v>
      </c>
      <c r="D24" s="54"/>
      <c r="E24" s="54"/>
      <c r="F24" s="54"/>
      <c r="G24" s="41"/>
      <c r="H24" s="41"/>
      <c r="I24" s="41"/>
      <c r="J24" s="41"/>
      <c r="K24" s="41"/>
      <c r="L24" s="41"/>
      <c r="M24" s="41"/>
      <c r="N24" s="41"/>
      <c r="O24" s="41"/>
      <c r="P24" s="38"/>
      <c r="Q24" s="69"/>
      <c r="R24" s="39"/>
      <c r="S24" s="38"/>
      <c r="T24" s="39"/>
      <c r="U24" s="38"/>
      <c r="V24" s="39"/>
      <c r="W24" s="38"/>
      <c r="X24" s="38"/>
      <c r="Y24" s="38"/>
      <c r="Z24" s="38">
        <v>1901.2</v>
      </c>
      <c r="AA24" s="38">
        <v>4.9922686105588809</v>
      </c>
      <c r="AB24" s="38">
        <v>1877.7</v>
      </c>
      <c r="AC24" s="38">
        <v>3.6944996686547382</v>
      </c>
      <c r="AD24" s="38">
        <v>1900.8</v>
      </c>
      <c r="AE24" s="38">
        <v>3.971119133573997</v>
      </c>
      <c r="AF24" s="37">
        <v>1868.3</v>
      </c>
      <c r="AG24" s="38">
        <v>3.8694612775893589</v>
      </c>
      <c r="AH24" s="37">
        <v>1901.6</v>
      </c>
      <c r="AI24" s="38">
        <v>4.6675473359753417</v>
      </c>
      <c r="AJ24" s="37">
        <v>1918.2</v>
      </c>
      <c r="AK24" s="38">
        <v>4.3975182322847584</v>
      </c>
      <c r="AL24" s="37">
        <v>1702.3</v>
      </c>
      <c r="AM24" s="38">
        <v>4.3331698945820118</v>
      </c>
      <c r="AN24" s="37">
        <v>1690.4</v>
      </c>
      <c r="AO24" s="38">
        <v>4.6687306501548065</v>
      </c>
      <c r="AP24" s="37">
        <v>1663.7</v>
      </c>
      <c r="AQ24" s="38">
        <v>4.9189632339030176</v>
      </c>
      <c r="AR24" s="37"/>
      <c r="AS24" s="38"/>
      <c r="AT24" s="37"/>
      <c r="AU24" s="38"/>
    </row>
    <row r="25" spans="1:47" ht="12.75" x14ac:dyDescent="0.2">
      <c r="A25" s="32" t="s">
        <v>41</v>
      </c>
      <c r="B25" s="88">
        <v>2116.6</v>
      </c>
      <c r="C25" s="89">
        <f t="shared" si="0"/>
        <v>11.640909330660886</v>
      </c>
      <c r="D25" s="54"/>
      <c r="E25" s="54"/>
      <c r="F25" s="54"/>
      <c r="G25" s="41"/>
      <c r="H25" s="41"/>
      <c r="I25" s="41"/>
      <c r="J25" s="41"/>
      <c r="K25" s="41"/>
      <c r="L25" s="41"/>
      <c r="M25" s="41"/>
      <c r="N25" s="41"/>
      <c r="O25" s="41"/>
      <c r="P25" s="38"/>
      <c r="Q25" s="69"/>
      <c r="R25" s="39"/>
      <c r="S25" s="38"/>
      <c r="T25" s="39"/>
      <c r="U25" s="38"/>
      <c r="V25" s="39"/>
      <c r="W25" s="38"/>
      <c r="X25" s="38">
        <v>2107</v>
      </c>
      <c r="Y25" s="38">
        <v>11.13455351</v>
      </c>
      <c r="Z25" s="38">
        <v>2135.1</v>
      </c>
      <c r="AA25" s="38">
        <v>12.302756154007977</v>
      </c>
      <c r="AB25" s="38">
        <v>1968.7</v>
      </c>
      <c r="AC25" s="38">
        <v>4.8463545827341914</v>
      </c>
      <c r="AD25" s="38">
        <v>1982.1</v>
      </c>
      <c r="AE25" s="38">
        <v>4.277146464646453</v>
      </c>
      <c r="AF25" s="37">
        <v>1945.1</v>
      </c>
      <c r="AG25" s="38">
        <v>4.1106888615318748</v>
      </c>
      <c r="AH25" s="37">
        <v>1989.6</v>
      </c>
      <c r="AI25" s="38">
        <v>4.6276819520403967</v>
      </c>
      <c r="AJ25" s="37">
        <v>2001.6</v>
      </c>
      <c r="AK25" s="38">
        <v>4.3478260869565188</v>
      </c>
      <c r="AL25" s="37">
        <v>1780.9</v>
      </c>
      <c r="AM25" s="38">
        <v>4.6172825001468576</v>
      </c>
      <c r="AN25" s="37"/>
      <c r="AO25" s="38"/>
      <c r="AP25" s="37"/>
      <c r="AQ25" s="38"/>
      <c r="AR25" s="37"/>
      <c r="AS25" s="38"/>
      <c r="AT25" s="37"/>
      <c r="AU25" s="38"/>
    </row>
    <row r="26" spans="1:47" ht="12.75" x14ac:dyDescent="0.2">
      <c r="A26" s="32" t="s">
        <v>42</v>
      </c>
      <c r="B26" s="88">
        <v>2235.2377848400001</v>
      </c>
      <c r="C26" s="89">
        <f t="shared" si="0"/>
        <v>5.6051112557875982</v>
      </c>
      <c r="D26" s="54"/>
      <c r="E26" s="54"/>
      <c r="F26" s="54"/>
      <c r="G26" s="41"/>
      <c r="H26" s="41"/>
      <c r="I26" s="41"/>
      <c r="J26" s="41"/>
      <c r="K26" s="41"/>
      <c r="L26" s="41"/>
      <c r="M26" s="41"/>
      <c r="N26" s="41"/>
      <c r="O26" s="41"/>
      <c r="P26" s="39"/>
      <c r="Q26" s="69"/>
      <c r="R26" s="39">
        <v>2231.4</v>
      </c>
      <c r="S26" s="38">
        <v>5.4237928753661624</v>
      </c>
      <c r="T26" s="39">
        <v>2211.6999999999998</v>
      </c>
      <c r="U26" s="38">
        <v>4.4930548993669106</v>
      </c>
      <c r="V26" s="39">
        <v>2202.1999999999998</v>
      </c>
      <c r="W26" s="38">
        <v>4.0442218652555928</v>
      </c>
      <c r="X26" s="38">
        <v>2210.1</v>
      </c>
      <c r="Y26" s="38">
        <v>4.8932130989999996</v>
      </c>
      <c r="Z26" s="38">
        <v>2227.5</v>
      </c>
      <c r="AA26" s="38">
        <v>4.3276661514683123</v>
      </c>
      <c r="AB26" s="38">
        <v>2053.3000000000002</v>
      </c>
      <c r="AC26" s="38">
        <v>4.2972519937014342</v>
      </c>
      <c r="AD26" s="38">
        <v>2068.4</v>
      </c>
      <c r="AE26" s="38">
        <v>4.3539680137228309</v>
      </c>
      <c r="AF26" s="37">
        <v>2024.5</v>
      </c>
      <c r="AG26" s="38">
        <v>4.0820523366407846</v>
      </c>
      <c r="AH26" s="37">
        <v>2087.5</v>
      </c>
      <c r="AI26" s="38">
        <v>4.9205870526739082</v>
      </c>
      <c r="AJ26" s="37"/>
      <c r="AK26" s="38"/>
      <c r="AL26" s="37"/>
      <c r="AM26" s="38"/>
      <c r="AN26" s="37"/>
      <c r="AO26" s="38"/>
      <c r="AP26" s="37"/>
      <c r="AQ26" s="38"/>
      <c r="AR26" s="37"/>
      <c r="AS26" s="38"/>
      <c r="AT26" s="37"/>
      <c r="AU26" s="38"/>
    </row>
    <row r="27" spans="1:47" ht="12.75" x14ac:dyDescent="0.2">
      <c r="A27" s="40" t="s">
        <v>43</v>
      </c>
      <c r="B27" s="39">
        <v>2371.1631601499998</v>
      </c>
      <c r="C27" s="89">
        <f>100*(B27/B26-1)</f>
        <v>6.0810253044165208</v>
      </c>
      <c r="D27" s="54"/>
      <c r="E27" s="54"/>
      <c r="F27" s="54"/>
      <c r="G27" s="41"/>
      <c r="H27" s="41"/>
      <c r="I27" s="41"/>
      <c r="J27" s="38"/>
      <c r="K27" s="38"/>
      <c r="L27" s="38"/>
      <c r="M27" s="41"/>
      <c r="N27" s="38">
        <v>2346.2241217800001</v>
      </c>
      <c r="O27" s="41">
        <v>4.9653033647131473</v>
      </c>
      <c r="P27" s="39">
        <v>2349.4</v>
      </c>
      <c r="Q27" s="69">
        <v>5.0999999999999996</v>
      </c>
      <c r="R27" s="39">
        <v>2334.5</v>
      </c>
      <c r="S27" s="38">
        <v>4.6204176750022308</v>
      </c>
      <c r="T27" s="39">
        <v>2321.4</v>
      </c>
      <c r="U27" s="38">
        <v>4.9599855314916175</v>
      </c>
      <c r="V27" s="39">
        <v>2324</v>
      </c>
      <c r="W27" s="38">
        <v>5.5308328035600818</v>
      </c>
      <c r="X27" s="38">
        <v>2305.8000000000002</v>
      </c>
      <c r="Y27" s="38">
        <v>4.3301208090000003</v>
      </c>
      <c r="Z27" s="38">
        <v>2322.9</v>
      </c>
      <c r="AA27" s="38">
        <v>4.2828282828282882</v>
      </c>
      <c r="AB27" s="38">
        <v>2142.5</v>
      </c>
      <c r="AC27" s="38">
        <v>4.3442263673111547</v>
      </c>
      <c r="AD27" s="38">
        <v>2158.3000000000002</v>
      </c>
      <c r="AE27" s="38">
        <v>4.3463546702765532</v>
      </c>
      <c r="AF27" s="38"/>
      <c r="AG27" s="38"/>
      <c r="AH27" s="38"/>
      <c r="AI27" s="38"/>
      <c r="AJ27" s="38"/>
      <c r="AK27" s="38"/>
      <c r="AL27" s="38"/>
      <c r="AM27" s="38"/>
      <c r="AN27" s="38"/>
      <c r="AO27" s="38"/>
      <c r="AP27" s="38"/>
      <c r="AQ27" s="38"/>
      <c r="AR27" s="38"/>
      <c r="AS27" s="38"/>
      <c r="AT27" s="38"/>
      <c r="AU27" s="38"/>
    </row>
    <row r="28" spans="1:47" ht="12.75" x14ac:dyDescent="0.2">
      <c r="A28" s="42" t="s">
        <v>44</v>
      </c>
      <c r="B28" s="39">
        <v>2479.4511898999999</v>
      </c>
      <c r="C28" s="89">
        <f>100*(B28/B27-1)</f>
        <v>4.566873826731932</v>
      </c>
      <c r="D28" s="54"/>
      <c r="E28" s="54"/>
      <c r="F28" s="54"/>
      <c r="G28" s="41"/>
      <c r="H28" s="41"/>
      <c r="I28" s="41"/>
      <c r="J28" s="69">
        <v>2327.3088399657313</v>
      </c>
      <c r="K28" s="69">
        <v>-1.8494855571851043</v>
      </c>
      <c r="L28" s="69">
        <v>2358.5835479351249</v>
      </c>
      <c r="M28" s="41">
        <v>-0.53052495190079041</v>
      </c>
      <c r="N28" s="69">
        <v>2519.36090517</v>
      </c>
      <c r="O28" s="41">
        <v>7.3793795649260918</v>
      </c>
      <c r="P28" s="39">
        <v>2426.4</v>
      </c>
      <c r="Q28" s="69">
        <v>3.3</v>
      </c>
      <c r="R28" s="39">
        <v>2420</v>
      </c>
      <c r="S28" s="38">
        <v>3.6624544870421882</v>
      </c>
      <c r="T28" s="39">
        <v>2406.5</v>
      </c>
      <c r="U28" s="38">
        <v>3.6658912725079595</v>
      </c>
      <c r="V28" s="39">
        <v>2405.1999999999998</v>
      </c>
      <c r="W28" s="38">
        <v>3.4939759036144435</v>
      </c>
      <c r="X28" s="38">
        <v>2405.6999999999998</v>
      </c>
      <c r="Y28" s="38">
        <v>4.3325526930000002</v>
      </c>
      <c r="Z28" s="38">
        <v>2422.4</v>
      </c>
      <c r="AA28" s="38">
        <v>4.2834388049421079</v>
      </c>
      <c r="AB28" s="38"/>
      <c r="AC28" s="38"/>
      <c r="AD28" s="38"/>
      <c r="AE28" s="38"/>
      <c r="AF28" s="38"/>
      <c r="AG28" s="38"/>
      <c r="AH28" s="38"/>
      <c r="AI28" s="38"/>
      <c r="AJ28" s="38"/>
      <c r="AK28" s="38"/>
      <c r="AL28" s="38"/>
      <c r="AM28" s="38"/>
      <c r="AN28" s="38"/>
      <c r="AO28" s="38"/>
      <c r="AP28" s="38"/>
      <c r="AQ28" s="38"/>
      <c r="AR28" s="38"/>
      <c r="AS28" s="38"/>
      <c r="AT28" s="38"/>
      <c r="AU28" s="38"/>
    </row>
    <row r="29" spans="1:47" ht="12.75" x14ac:dyDescent="0.2">
      <c r="A29" s="42" t="s">
        <v>45</v>
      </c>
      <c r="B29" s="39">
        <v>2553.8708260900003</v>
      </c>
      <c r="C29" s="89">
        <f>100*(B29/B28-1)</f>
        <v>3.001455987242152</v>
      </c>
      <c r="D29" s="54"/>
      <c r="E29" s="54"/>
      <c r="F29" s="54">
        <v>2599.5731832004049</v>
      </c>
      <c r="G29" s="41">
        <v>4.8447008672612535</v>
      </c>
      <c r="H29" s="41">
        <v>2678.5352363817101</v>
      </c>
      <c r="I29" s="41">
        <v>8.0293593716494804</v>
      </c>
      <c r="J29" s="38">
        <v>2650.5237220482759</v>
      </c>
      <c r="K29" s="38">
        <v>13.887923963168713</v>
      </c>
      <c r="L29" s="38">
        <v>2615.0732632787608</v>
      </c>
      <c r="M29" s="41">
        <v>10.874735201480812</v>
      </c>
      <c r="N29" s="38">
        <v>2605.7226598500001</v>
      </c>
      <c r="O29" s="41">
        <v>3.4279231094987761</v>
      </c>
      <c r="P29" s="39">
        <v>2509.1999999999998</v>
      </c>
      <c r="Q29" s="69">
        <v>3.4</v>
      </c>
      <c r="R29" s="39">
        <v>2509.1</v>
      </c>
      <c r="S29" s="38">
        <v>3.6818181818181861</v>
      </c>
      <c r="T29" s="39">
        <v>2495.8000000000002</v>
      </c>
      <c r="U29" s="38">
        <v>3.7107832952420594</v>
      </c>
      <c r="V29" s="39">
        <v>2490.3000000000002</v>
      </c>
      <c r="W29" s="38">
        <v>7.1557659208261626</v>
      </c>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ht="12.75" x14ac:dyDescent="0.2">
      <c r="A30" s="42" t="s">
        <v>66</v>
      </c>
      <c r="B30" s="39"/>
      <c r="C30" s="89"/>
      <c r="D30" s="90">
        <v>2778.951691626587</v>
      </c>
      <c r="E30" s="54">
        <f>(D30/B29-1)*100</f>
        <v>8.813322241563327</v>
      </c>
      <c r="F30" s="54">
        <v>2813.8328581881924</v>
      </c>
      <c r="G30" s="41">
        <v>8.2421097575720701</v>
      </c>
      <c r="H30" s="41">
        <v>2803.2404575258997</v>
      </c>
      <c r="I30" s="41">
        <v>4.6557244963723932</v>
      </c>
      <c r="J30" s="38">
        <v>2796.3384095578494</v>
      </c>
      <c r="K30" s="38">
        <v>5.5013538002554041</v>
      </c>
      <c r="L30" s="38">
        <v>2758.3444528754853</v>
      </c>
      <c r="M30" s="41">
        <v>5.4786682885163973</v>
      </c>
      <c r="N30" s="38">
        <v>2697.51995984</v>
      </c>
      <c r="O30" s="41">
        <v>3.5229113751992447</v>
      </c>
      <c r="P30" s="39">
        <v>2596.6</v>
      </c>
      <c r="Q30" s="69">
        <v>3.5</v>
      </c>
      <c r="R30" s="39">
        <v>2602.5</v>
      </c>
      <c r="S30" s="38">
        <v>3.7224502809772408</v>
      </c>
      <c r="T30" s="39"/>
      <c r="U30" s="38"/>
      <c r="V30" s="39"/>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ht="12.75" x14ac:dyDescent="0.2">
      <c r="A31" s="42" t="s">
        <v>71</v>
      </c>
      <c r="B31" s="81"/>
      <c r="C31" s="89"/>
      <c r="D31" s="91">
        <v>2907.7257055500504</v>
      </c>
      <c r="E31" s="54">
        <f>(D31/D30-1)*100</f>
        <v>4.6339061708585927</v>
      </c>
      <c r="F31" s="54">
        <v>2938.7226429762109</v>
      </c>
      <c r="G31" s="41">
        <v>4.4384222902434267</v>
      </c>
      <c r="H31" s="41">
        <v>2916.5789357214248</v>
      </c>
      <c r="I31" s="41">
        <v>4.043123660378245</v>
      </c>
      <c r="J31" s="38">
        <v>2911.4777459187799</v>
      </c>
      <c r="K31" s="38">
        <v>4.1175036600500814</v>
      </c>
      <c r="L31" s="38">
        <v>2869.4063241957952</v>
      </c>
      <c r="M31" s="41">
        <v>4.026396021879397</v>
      </c>
      <c r="N31" s="38">
        <v>2793.2374561500001</v>
      </c>
      <c r="O31" s="41">
        <v>3.5483517354836458</v>
      </c>
      <c r="P31" s="38"/>
      <c r="Q31" s="39"/>
      <c r="R31" s="39"/>
      <c r="S31" s="38"/>
      <c r="W31" s="40"/>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ht="12.75" x14ac:dyDescent="0.2">
      <c r="A32" s="42" t="s">
        <v>73</v>
      </c>
      <c r="B32" s="81"/>
      <c r="C32" s="89"/>
      <c r="D32" s="91">
        <v>3029.6609178954341</v>
      </c>
      <c r="E32" s="54">
        <f t="shared" ref="E32:E33" si="1">(D32/D31-1)*100</f>
        <v>4.1934908823291872</v>
      </c>
      <c r="F32" s="54">
        <v>3056.8737187427423</v>
      </c>
      <c r="G32" s="41">
        <v>4.0204908771817038</v>
      </c>
      <c r="H32" s="41">
        <v>3033.9475053844817</v>
      </c>
      <c r="I32" s="41">
        <v>4.0241862898192204</v>
      </c>
      <c r="J32" s="38">
        <v>3038.1852563751308</v>
      </c>
      <c r="K32" s="38">
        <v>4.3519999640720508</v>
      </c>
      <c r="L32" s="38"/>
      <c r="M32" s="41"/>
      <c r="N32" s="38"/>
      <c r="O32" s="41"/>
      <c r="P32" s="38"/>
      <c r="Q32" s="39"/>
      <c r="R32" s="39"/>
      <c r="S32" s="38"/>
      <c r="W32" s="40"/>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ht="12.75" x14ac:dyDescent="0.2">
      <c r="A33" s="42" t="s">
        <v>77</v>
      </c>
      <c r="B33" s="81"/>
      <c r="C33" s="89"/>
      <c r="D33" s="91">
        <v>3161.3560316490548</v>
      </c>
      <c r="E33" s="54">
        <f t="shared" si="1"/>
        <v>4.3468598408399783</v>
      </c>
      <c r="F33" s="54">
        <v>3182.0443940718396</v>
      </c>
      <c r="G33" s="41">
        <v>4.094728367797229</v>
      </c>
      <c r="H33" s="41"/>
      <c r="I33" s="41"/>
      <c r="J33" s="38"/>
      <c r="K33" s="38"/>
      <c r="L33" s="38"/>
      <c r="M33" s="41"/>
      <c r="N33" s="38"/>
      <c r="O33" s="41"/>
      <c r="P33" s="38"/>
      <c r="Q33" s="39"/>
      <c r="R33" s="39"/>
      <c r="S33" s="38"/>
      <c r="W33" s="40"/>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86"/>
      <c r="I34" s="86"/>
      <c r="J34" s="59"/>
      <c r="K34" s="66"/>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ht="12.75"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3"/>
      <c r="AG35" s="27"/>
      <c r="AH35" s="13"/>
      <c r="AI35" s="27"/>
      <c r="AJ35" s="13"/>
      <c r="AK35" s="27"/>
      <c r="AL35" s="13"/>
      <c r="AM35" s="27"/>
      <c r="AN35" s="13"/>
      <c r="AO35" s="27"/>
      <c r="AP35" s="13"/>
      <c r="AQ35" s="27"/>
      <c r="AR35" s="13"/>
      <c r="AS35" s="27"/>
      <c r="AT35" s="13"/>
      <c r="AU35" s="27"/>
    </row>
    <row r="36" spans="1:47" ht="12.75"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4"/>
      <c r="AG36" s="45"/>
      <c r="AH36" s="44"/>
      <c r="AI36" s="45"/>
      <c r="AJ36" s="44"/>
      <c r="AK36" s="45"/>
      <c r="AL36" s="44"/>
      <c r="AM36" s="45"/>
      <c r="AN36" s="44"/>
      <c r="AO36" s="45"/>
      <c r="AP36" s="44"/>
      <c r="AQ36" s="45"/>
      <c r="AR36" s="44"/>
      <c r="AS36" s="45"/>
      <c r="AT36" s="44"/>
      <c r="AU36" s="45"/>
    </row>
    <row r="37" spans="1:47" ht="12.75" x14ac:dyDescent="0.2">
      <c r="B37" s="46"/>
      <c r="AF37" s="32"/>
      <c r="AH37" s="32"/>
      <c r="AJ37" s="32"/>
      <c r="AL37" s="32"/>
      <c r="AN37" s="32"/>
      <c r="AP37" s="32"/>
      <c r="AR37" s="32"/>
      <c r="AT37" s="32"/>
    </row>
    <row r="38" spans="1:47" ht="12.75" x14ac:dyDescent="0.2">
      <c r="B38" s="35"/>
      <c r="AF38" s="32"/>
      <c r="AH38" s="32"/>
      <c r="AJ38" s="32"/>
      <c r="AL38" s="32"/>
      <c r="AN38" s="32"/>
      <c r="AP38" s="32"/>
      <c r="AR38" s="32"/>
      <c r="AT38" s="32"/>
    </row>
    <row r="39" spans="1:47" ht="12.75" x14ac:dyDescent="0.2">
      <c r="B39" s="28"/>
      <c r="C39" s="30"/>
      <c r="F39" s="30"/>
      <c r="G39" s="30"/>
      <c r="H39" s="30"/>
      <c r="I39" s="30"/>
      <c r="J39" s="30"/>
      <c r="K39" s="30"/>
      <c r="R39" s="31"/>
      <c r="S39" s="31"/>
      <c r="T39" s="31"/>
      <c r="U39" s="31"/>
      <c r="V39" s="31"/>
      <c r="W39" s="31"/>
      <c r="X39" s="31"/>
      <c r="Y39" s="31"/>
      <c r="Z39" s="31"/>
      <c r="AA39" s="31"/>
      <c r="AB39" s="31"/>
      <c r="AC39" s="31"/>
      <c r="AD39" s="31"/>
      <c r="AE39" s="31"/>
      <c r="AF39" s="31"/>
      <c r="AG39" s="31"/>
      <c r="AH39" s="31"/>
      <c r="AI39" s="31"/>
      <c r="AJ39" s="32"/>
      <c r="AL39" s="32"/>
      <c r="AN39" s="32"/>
      <c r="AP39" s="32"/>
      <c r="AR39" s="32"/>
      <c r="AT39" s="32"/>
    </row>
    <row r="40" spans="1:47" ht="12.75" x14ac:dyDescent="0.2">
      <c r="B40" s="28"/>
      <c r="C40" s="30"/>
      <c r="F40" s="30"/>
      <c r="G40" s="30"/>
      <c r="H40" s="30"/>
      <c r="I40" s="30"/>
      <c r="J40" s="30"/>
      <c r="K40" s="30"/>
      <c r="R40" s="31"/>
      <c r="S40" s="31"/>
      <c r="T40" s="31"/>
      <c r="U40" s="31"/>
      <c r="V40" s="31"/>
      <c r="W40" s="31"/>
      <c r="X40" s="31"/>
      <c r="Y40" s="31"/>
      <c r="Z40" s="31"/>
      <c r="AA40" s="31"/>
      <c r="AB40" s="31"/>
      <c r="AC40" s="31"/>
      <c r="AD40" s="31"/>
      <c r="AE40" s="31"/>
      <c r="AF40" s="31"/>
      <c r="AG40" s="31"/>
      <c r="AH40" s="31"/>
      <c r="AI40" s="31"/>
      <c r="AJ40" s="32"/>
      <c r="AL40" s="32"/>
      <c r="AN40" s="32"/>
      <c r="AP40" s="32"/>
      <c r="AR40" s="32"/>
      <c r="AT40" s="32"/>
    </row>
    <row r="41" spans="1:47" ht="12.75" x14ac:dyDescent="0.2">
      <c r="B41" s="29"/>
      <c r="C41" s="31"/>
      <c r="F41" s="31"/>
      <c r="G41" s="31"/>
      <c r="H41" s="31"/>
      <c r="I41" s="31"/>
      <c r="J41" s="31"/>
      <c r="K41" s="31"/>
      <c r="L41" s="32"/>
      <c r="M41" s="32"/>
      <c r="R41" s="31"/>
      <c r="S41" s="31"/>
      <c r="T41" s="31"/>
      <c r="U41" s="31"/>
      <c r="V41" s="31"/>
      <c r="W41" s="31"/>
      <c r="X41" s="31"/>
      <c r="Y41" s="31"/>
      <c r="Z41" s="31"/>
      <c r="AA41" s="31"/>
      <c r="AB41" s="31"/>
      <c r="AC41" s="31"/>
      <c r="AD41" s="31"/>
      <c r="AE41" s="31"/>
      <c r="AF41" s="31"/>
      <c r="AG41" s="31"/>
      <c r="AH41" s="31"/>
      <c r="AI41" s="31"/>
      <c r="AJ41" s="32"/>
      <c r="AL41" s="32"/>
      <c r="AN41" s="32"/>
      <c r="AP41" s="32"/>
      <c r="AR41" s="32"/>
      <c r="AT41" s="32"/>
    </row>
    <row r="42" spans="1:47" ht="12.75" x14ac:dyDescent="0.2">
      <c r="B42" s="29"/>
      <c r="C42" s="31"/>
      <c r="D42" s="32"/>
      <c r="E42" s="32"/>
      <c r="F42" s="31"/>
      <c r="G42" s="31"/>
      <c r="H42" s="31"/>
      <c r="I42" s="31"/>
      <c r="J42" s="31"/>
      <c r="K42" s="31"/>
      <c r="L42" s="32"/>
      <c r="M42" s="32"/>
      <c r="N42" s="32"/>
      <c r="O42" s="32"/>
      <c r="R42" s="31"/>
      <c r="S42" s="31"/>
      <c r="T42" s="31"/>
      <c r="U42" s="31"/>
      <c r="V42" s="31"/>
      <c r="W42" s="31"/>
      <c r="X42" s="31"/>
      <c r="Y42" s="31"/>
      <c r="Z42" s="31"/>
      <c r="AA42" s="31"/>
      <c r="AB42" s="31"/>
      <c r="AC42" s="31"/>
      <c r="AD42" s="31"/>
      <c r="AE42" s="31"/>
      <c r="AF42" s="31"/>
      <c r="AG42" s="31"/>
      <c r="AH42" s="31"/>
      <c r="AI42" s="31"/>
      <c r="AJ42" s="32"/>
      <c r="AL42" s="32"/>
      <c r="AN42" s="32"/>
      <c r="AP42" s="32"/>
      <c r="AR42" s="32"/>
      <c r="AT42" s="32"/>
    </row>
    <row r="43" spans="1:47" ht="12.75" hidden="1" x14ac:dyDescent="0.2">
      <c r="B43" s="29"/>
      <c r="C43" s="31"/>
      <c r="D43" s="32"/>
      <c r="E43" s="32"/>
      <c r="F43" s="31"/>
      <c r="G43" s="31"/>
      <c r="H43" s="31"/>
      <c r="I43" s="31"/>
      <c r="J43" s="31"/>
      <c r="K43" s="31"/>
      <c r="L43" s="32"/>
      <c r="M43" s="32"/>
      <c r="N43" s="32"/>
      <c r="O43" s="32"/>
      <c r="R43" s="31"/>
      <c r="S43" s="31"/>
      <c r="T43" s="31"/>
      <c r="U43" s="31"/>
      <c r="V43" s="31"/>
      <c r="W43" s="31"/>
      <c r="X43" s="31"/>
      <c r="Y43" s="31"/>
      <c r="Z43" s="31"/>
      <c r="AA43" s="31"/>
      <c r="AB43" s="31"/>
      <c r="AC43" s="31"/>
      <c r="AD43" s="31"/>
      <c r="AE43" s="31"/>
      <c r="AF43" s="31"/>
      <c r="AG43" s="31"/>
      <c r="AH43" s="31"/>
      <c r="AI43" s="31"/>
      <c r="AJ43" s="32"/>
      <c r="AL43" s="32"/>
      <c r="AN43" s="32"/>
      <c r="AP43" s="32"/>
      <c r="AR43" s="32"/>
      <c r="AT43" s="32"/>
    </row>
    <row r="44" spans="1:47" ht="12.75"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t="12.75"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t="12.75"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t="12.75"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t="12.75"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t="12.75"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t="12.75"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t="12.75"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t="12.75"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t="12.75"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t="12.75"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t="12.75" hidden="1" x14ac:dyDescent="0.2">
      <c r="C55" s="32"/>
      <c r="D55" s="32"/>
      <c r="E55" s="32"/>
      <c r="F55" s="32"/>
      <c r="G55" s="32"/>
      <c r="H55" s="32"/>
      <c r="I55" s="32"/>
      <c r="J55" s="32"/>
      <c r="K55" s="32"/>
      <c r="L55" s="32"/>
      <c r="M55" s="32"/>
      <c r="N55" s="32"/>
      <c r="O55" s="32"/>
      <c r="AF55" s="32"/>
      <c r="AH55" s="32"/>
      <c r="AJ55" s="32"/>
      <c r="AL55" s="32"/>
      <c r="AN55" s="32"/>
      <c r="AP55" s="32"/>
      <c r="AR55" s="32"/>
      <c r="AT55" s="32"/>
    </row>
    <row r="56" spans="2:46" ht="12.75" hidden="1" x14ac:dyDescent="0.2">
      <c r="C56" s="32"/>
      <c r="D56" s="32"/>
      <c r="E56" s="32"/>
      <c r="F56" s="32"/>
      <c r="G56" s="32"/>
      <c r="H56" s="32"/>
      <c r="I56" s="32"/>
      <c r="J56" s="32"/>
      <c r="K56" s="32"/>
      <c r="N56" s="32"/>
      <c r="O56" s="32"/>
      <c r="AF56" s="32"/>
      <c r="AH56" s="32"/>
      <c r="AJ56" s="32"/>
      <c r="AL56" s="32"/>
      <c r="AN56" s="32"/>
      <c r="AP56" s="32"/>
      <c r="AR56" s="32"/>
      <c r="AT56" s="32"/>
    </row>
    <row r="57" spans="2:46" ht="12.75" hidden="1" x14ac:dyDescent="0.2">
      <c r="B57" s="32"/>
      <c r="C57" s="32"/>
      <c r="F57" s="32"/>
      <c r="G57" s="32"/>
      <c r="H57" s="32"/>
      <c r="I57" s="32"/>
      <c r="J57" s="32"/>
      <c r="K57" s="32"/>
      <c r="AF57" s="32"/>
      <c r="AH57" s="32"/>
      <c r="AJ57" s="32"/>
      <c r="AL57" s="32"/>
      <c r="AN57" s="32"/>
      <c r="AP57" s="32"/>
      <c r="AR57" s="32"/>
      <c r="AT57" s="32"/>
    </row>
    <row r="58" spans="2:46" ht="12.75" hidden="1" x14ac:dyDescent="0.2"/>
    <row r="59" spans="2:46" ht="0" hidden="1" customHeight="1" x14ac:dyDescent="0.2"/>
    <row r="60" spans="2:46" ht="0" hidden="1" customHeight="1" x14ac:dyDescent="0.2"/>
    <row r="61" spans="2:46" ht="0" hidden="1" customHeight="1" x14ac:dyDescent="0.2"/>
    <row r="62" spans="2:46" ht="0" hidden="1" customHeight="1" x14ac:dyDescent="0.2"/>
    <row r="63" spans="2:46" ht="0" hidden="1" customHeight="1" x14ac:dyDescent="0.2"/>
    <row r="64" spans="2:46" ht="0" hidden="1" customHeight="1" x14ac:dyDescent="0.2"/>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64"/>
  <sheetViews>
    <sheetView showGridLines="0" workbookViewId="0">
      <pane xSplit="1" ySplit="6" topLeftCell="B7" activePane="bottomRight" state="frozen"/>
      <selection activeCell="B7" sqref="B7:F33"/>
      <selection pane="topRight" activeCell="B7" sqref="B7:F33"/>
      <selection pane="bottomLeft" activeCell="B7" sqref="B7:F33"/>
      <selection pane="bottomRight" activeCell="A7" sqref="A7"/>
    </sheetView>
  </sheetViews>
  <sheetFormatPr defaultColWidth="0" defaultRowHeight="12.75" zeroHeight="1" x14ac:dyDescent="0.2"/>
  <cols>
    <col min="1" max="1" width="7.5703125" style="32" bestFit="1" customWidth="1"/>
    <col min="2" max="2" width="12.85546875" style="47" customWidth="1"/>
    <col min="3" max="3" width="7.42578125" style="34" customWidth="1"/>
    <col min="4" max="4" width="10.5703125" style="34" customWidth="1"/>
    <col min="5" max="5" width="7.42578125" style="34" customWidth="1"/>
    <col min="6" max="6" width="12.42578125" style="34" bestFit="1" customWidth="1"/>
    <col min="7" max="7" width="7.42578125" style="34" customWidth="1"/>
    <col min="8" max="8" width="12.5703125" style="34" bestFit="1" customWidth="1"/>
    <col min="9" max="9" width="7.42578125" style="34" customWidth="1"/>
    <col min="10" max="10" width="12.42578125" style="34" bestFit="1" customWidth="1"/>
    <col min="11" max="11" width="7.42578125" style="34" customWidth="1"/>
    <col min="12" max="12" width="13" style="34" customWidth="1"/>
    <col min="13" max="13" width="7.42578125" style="34" customWidth="1"/>
    <col min="14" max="14" width="12.7109375" style="34" customWidth="1"/>
    <col min="15" max="15" width="7.42578125" style="34" customWidth="1"/>
    <col min="16" max="16" width="12.7109375" style="32" customWidth="1"/>
    <col min="17" max="17" width="5.42578125" style="32" customWidth="1"/>
    <col min="18" max="18" width="12.85546875" style="32" customWidth="1"/>
    <col min="19" max="19" width="5.42578125" style="32" customWidth="1"/>
    <col min="20" max="20" width="12.85546875" style="32" customWidth="1"/>
    <col min="21" max="21" width="5.42578125" style="32" customWidth="1"/>
    <col min="22" max="22" width="12.85546875" style="32" customWidth="1"/>
    <col min="23" max="23" width="5.42578125" style="32" customWidth="1"/>
    <col min="24" max="24" width="12.85546875" style="32" customWidth="1"/>
    <col min="25" max="25" width="5.42578125" style="32" customWidth="1"/>
    <col min="26" max="26" width="12.85546875" style="32" customWidth="1"/>
    <col min="27" max="27" width="5.42578125" style="32" customWidth="1"/>
    <col min="28" max="28" width="12.85546875" style="32" customWidth="1"/>
    <col min="29" max="29" width="5.42578125" style="32" customWidth="1"/>
    <col min="30" max="30" width="12.85546875" style="32" customWidth="1"/>
    <col min="31" max="31" width="5.42578125" style="32" customWidth="1"/>
    <col min="32" max="32" width="12.85546875" style="47" customWidth="1"/>
    <col min="33" max="33" width="5.42578125" style="32" customWidth="1"/>
    <col min="34" max="34" width="12.85546875" style="47" customWidth="1"/>
    <col min="35" max="35" width="5.42578125" style="32" customWidth="1"/>
    <col min="36" max="36" width="12.85546875" style="47" customWidth="1"/>
    <col min="37" max="37" width="5.42578125" style="32" customWidth="1"/>
    <col min="38" max="38" width="12.85546875" style="47" customWidth="1"/>
    <col min="39" max="39" width="5.42578125" style="32" customWidth="1"/>
    <col min="40" max="40" width="12.85546875" style="47" customWidth="1"/>
    <col min="41" max="41" width="5.42578125" style="32" customWidth="1"/>
    <col min="42" max="42" width="12.85546875" style="47" customWidth="1"/>
    <col min="43" max="43" width="5.42578125" style="32" customWidth="1"/>
    <col min="44" max="44" width="12.85546875" style="47" customWidth="1"/>
    <col min="45" max="45" width="5.42578125" style="32" customWidth="1"/>
    <col min="46" max="46" width="12.85546875" style="47" customWidth="1"/>
    <col min="47" max="47" width="5.42578125" style="32" customWidth="1"/>
    <col min="48" max="48" width="2.140625" style="32" customWidth="1"/>
    <col min="49" max="50" width="0" style="32" hidden="1" customWidth="1"/>
    <col min="51" max="16384" width="9.140625" style="32" hidden="1"/>
  </cols>
  <sheetData>
    <row r="1" spans="1:47" x14ac:dyDescent="0.2">
      <c r="B1" s="33" t="s">
        <v>18</v>
      </c>
      <c r="AF1" s="32"/>
      <c r="AH1" s="32"/>
      <c r="AJ1" s="32"/>
      <c r="AL1" s="32"/>
      <c r="AN1" s="32"/>
      <c r="AP1" s="32"/>
      <c r="AR1" s="32"/>
      <c r="AT1" s="32"/>
    </row>
    <row r="2" spans="1:47" x14ac:dyDescent="0.2">
      <c r="B2" s="15" t="str">
        <f>Overview!B2</f>
        <v>2019-20 Budget Update</v>
      </c>
      <c r="AF2" s="32"/>
      <c r="AH2" s="32"/>
      <c r="AJ2" s="32"/>
      <c r="AL2" s="32"/>
      <c r="AN2" s="32"/>
      <c r="AP2" s="32"/>
      <c r="AR2" s="32"/>
      <c r="AT2" s="32"/>
    </row>
    <row r="3" spans="1:47" x14ac:dyDescent="0.2">
      <c r="B3" s="35"/>
      <c r="AF3" s="32"/>
      <c r="AH3" s="32"/>
      <c r="AJ3" s="32"/>
      <c r="AL3" s="32"/>
      <c r="AN3" s="32"/>
      <c r="AP3" s="32"/>
      <c r="AR3" s="32"/>
      <c r="AT3" s="32"/>
    </row>
    <row r="4" spans="1:47" x14ac:dyDescent="0.2">
      <c r="A4" s="16"/>
      <c r="B4" s="17" t="s">
        <v>48</v>
      </c>
      <c r="C4" s="63"/>
      <c r="D4" s="76" t="s">
        <v>49</v>
      </c>
      <c r="E4" s="74"/>
      <c r="F4" s="76"/>
      <c r="G4" s="74"/>
      <c r="H4" s="76"/>
      <c r="I4" s="74"/>
      <c r="J4" s="74"/>
      <c r="K4" s="74"/>
      <c r="L4" s="74"/>
      <c r="M4" s="74"/>
      <c r="N4" s="76"/>
      <c r="O4" s="74"/>
      <c r="P4" s="20"/>
      <c r="Q4" s="70"/>
      <c r="R4" s="19"/>
      <c r="S4" s="20"/>
      <c r="T4" s="20"/>
      <c r="U4" s="20"/>
      <c r="V4" s="20"/>
      <c r="W4" s="20"/>
      <c r="X4" s="20"/>
      <c r="Y4" s="20"/>
      <c r="Z4" s="20"/>
      <c r="AA4" s="20"/>
      <c r="AB4" s="20"/>
      <c r="AC4" s="20"/>
      <c r="AD4" s="20"/>
      <c r="AE4" s="20"/>
      <c r="AF4" s="16"/>
      <c r="AG4" s="20"/>
      <c r="AH4" s="16"/>
      <c r="AI4" s="20"/>
      <c r="AJ4" s="16"/>
      <c r="AK4" s="20"/>
      <c r="AL4" s="16"/>
      <c r="AM4" s="20"/>
      <c r="AN4" s="16"/>
      <c r="AO4" s="20"/>
      <c r="AP4" s="16"/>
      <c r="AQ4" s="20"/>
      <c r="AR4" s="16"/>
      <c r="AS4" s="20"/>
      <c r="AT4" s="16"/>
      <c r="AU4" s="20"/>
    </row>
    <row r="5" spans="1:47" s="36" customFormat="1" ht="38.25" x14ac:dyDescent="0.2">
      <c r="A5" s="21"/>
      <c r="B5" s="22" t="s">
        <v>50</v>
      </c>
      <c r="C5" s="64" t="s">
        <v>51</v>
      </c>
      <c r="D5" s="75" t="s">
        <v>79</v>
      </c>
      <c r="E5" s="75"/>
      <c r="F5" s="75" t="s">
        <v>76</v>
      </c>
      <c r="G5" s="75"/>
      <c r="H5" s="75" t="s">
        <v>75</v>
      </c>
      <c r="I5" s="75"/>
      <c r="J5" s="75" t="s">
        <v>74</v>
      </c>
      <c r="K5" s="75"/>
      <c r="L5" s="75" t="s">
        <v>72</v>
      </c>
      <c r="M5" s="75"/>
      <c r="N5" s="75" t="s">
        <v>70</v>
      </c>
      <c r="O5" s="75"/>
      <c r="P5" s="62" t="s">
        <v>69</v>
      </c>
      <c r="Q5" s="71"/>
      <c r="R5" s="24" t="s">
        <v>65</v>
      </c>
      <c r="S5" s="25"/>
      <c r="T5" s="25" t="s">
        <v>11</v>
      </c>
      <c r="U5" s="25"/>
      <c r="V5" s="25" t="s">
        <v>52</v>
      </c>
      <c r="W5" s="25"/>
      <c r="X5" s="25" t="s">
        <v>53</v>
      </c>
      <c r="Y5" s="25"/>
      <c r="Z5" s="25" t="s">
        <v>54</v>
      </c>
      <c r="AA5" s="25"/>
      <c r="AB5" s="25" t="s">
        <v>55</v>
      </c>
      <c r="AC5" s="25"/>
      <c r="AD5" s="25" t="s">
        <v>56</v>
      </c>
      <c r="AE5" s="25"/>
      <c r="AF5" s="26" t="s">
        <v>57</v>
      </c>
      <c r="AG5" s="25"/>
      <c r="AH5" s="26" t="s">
        <v>58</v>
      </c>
      <c r="AI5" s="25"/>
      <c r="AJ5" s="26" t="s">
        <v>59</v>
      </c>
      <c r="AK5" s="25"/>
      <c r="AL5" s="26" t="s">
        <v>60</v>
      </c>
      <c r="AM5" s="25"/>
      <c r="AN5" s="26" t="s">
        <v>61</v>
      </c>
      <c r="AO5" s="25"/>
      <c r="AP5" s="26" t="s">
        <v>62</v>
      </c>
      <c r="AQ5" s="25"/>
      <c r="AR5" s="26" t="s">
        <v>63</v>
      </c>
      <c r="AS5" s="25"/>
      <c r="AT5" s="26" t="s">
        <v>64</v>
      </c>
      <c r="AU5" s="25"/>
    </row>
    <row r="6" spans="1:47" s="36" customFormat="1" x14ac:dyDescent="0.2">
      <c r="A6" s="21"/>
      <c r="B6" s="22" t="s">
        <v>21</v>
      </c>
      <c r="C6" s="64" t="s">
        <v>22</v>
      </c>
      <c r="D6" s="75" t="s">
        <v>21</v>
      </c>
      <c r="E6" s="75" t="s">
        <v>22</v>
      </c>
      <c r="F6" s="75" t="s">
        <v>21</v>
      </c>
      <c r="G6" s="75" t="s">
        <v>22</v>
      </c>
      <c r="H6" s="23" t="s">
        <v>21</v>
      </c>
      <c r="I6" s="25" t="s">
        <v>22</v>
      </c>
      <c r="J6" s="23" t="s">
        <v>21</v>
      </c>
      <c r="K6" s="25" t="s">
        <v>22</v>
      </c>
      <c r="L6" s="23" t="s">
        <v>21</v>
      </c>
      <c r="M6" s="25" t="s">
        <v>22</v>
      </c>
      <c r="N6" s="23" t="s">
        <v>21</v>
      </c>
      <c r="O6" s="25" t="s">
        <v>22</v>
      </c>
      <c r="P6" s="25" t="s">
        <v>21</v>
      </c>
      <c r="Q6" s="71" t="s">
        <v>22</v>
      </c>
      <c r="R6" s="24" t="s">
        <v>21</v>
      </c>
      <c r="S6" s="25" t="s">
        <v>22</v>
      </c>
      <c r="T6" s="25" t="s">
        <v>21</v>
      </c>
      <c r="U6" s="25" t="s">
        <v>22</v>
      </c>
      <c r="V6" s="25" t="s">
        <v>21</v>
      </c>
      <c r="W6" s="25" t="s">
        <v>22</v>
      </c>
      <c r="X6" s="25" t="s">
        <v>21</v>
      </c>
      <c r="Y6" s="25" t="s">
        <v>22</v>
      </c>
      <c r="Z6" s="25" t="s">
        <v>21</v>
      </c>
      <c r="AA6" s="25" t="s">
        <v>22</v>
      </c>
      <c r="AB6" s="25" t="s">
        <v>21</v>
      </c>
      <c r="AC6" s="25" t="s">
        <v>22</v>
      </c>
      <c r="AD6" s="25" t="s">
        <v>21</v>
      </c>
      <c r="AE6" s="25" t="s">
        <v>22</v>
      </c>
      <c r="AF6" s="26" t="s">
        <v>21</v>
      </c>
      <c r="AG6" s="25" t="s">
        <v>22</v>
      </c>
      <c r="AH6" s="26" t="s">
        <v>21</v>
      </c>
      <c r="AI6" s="25" t="s">
        <v>22</v>
      </c>
      <c r="AJ6" s="26" t="s">
        <v>21</v>
      </c>
      <c r="AK6" s="25" t="s">
        <v>22</v>
      </c>
      <c r="AL6" s="26" t="s">
        <v>21</v>
      </c>
      <c r="AM6" s="25" t="s">
        <v>22</v>
      </c>
      <c r="AN6" s="26" t="s">
        <v>21</v>
      </c>
      <c r="AO6" s="25" t="s">
        <v>22</v>
      </c>
      <c r="AP6" s="26" t="s">
        <v>21</v>
      </c>
      <c r="AQ6" s="25" t="s">
        <v>22</v>
      </c>
      <c r="AR6" s="26" t="s">
        <v>21</v>
      </c>
      <c r="AS6" s="25" t="s">
        <v>22</v>
      </c>
      <c r="AT6" s="26" t="s">
        <v>21</v>
      </c>
      <c r="AU6" s="25" t="s">
        <v>22</v>
      </c>
    </row>
    <row r="7" spans="1:47" x14ac:dyDescent="0.2">
      <c r="A7" s="32" t="s">
        <v>23</v>
      </c>
      <c r="B7" s="88">
        <v>436.9</v>
      </c>
      <c r="C7" s="89"/>
      <c r="D7" s="54"/>
      <c r="E7" s="54"/>
      <c r="F7" s="54"/>
      <c r="G7" s="41"/>
      <c r="H7" s="41"/>
      <c r="I7" s="41"/>
      <c r="J7" s="41"/>
      <c r="K7" s="41"/>
      <c r="L7" s="41"/>
      <c r="M7" s="41"/>
      <c r="N7" s="41"/>
      <c r="O7" s="41"/>
      <c r="P7" s="38"/>
      <c r="Q7" s="38"/>
      <c r="R7" s="38"/>
      <c r="S7" s="38"/>
      <c r="T7" s="38"/>
      <c r="U7" s="38"/>
      <c r="V7" s="38"/>
      <c r="W7" s="38"/>
      <c r="X7" s="38"/>
      <c r="Y7" s="38"/>
      <c r="Z7" s="38"/>
      <c r="AA7" s="38"/>
      <c r="AB7" s="38"/>
      <c r="AC7" s="38"/>
      <c r="AD7" s="38"/>
      <c r="AE7" s="38"/>
      <c r="AF7" s="37"/>
      <c r="AG7" s="38"/>
      <c r="AH7" s="37"/>
      <c r="AI7" s="38"/>
      <c r="AJ7" s="37"/>
      <c r="AK7" s="38"/>
      <c r="AL7" s="37"/>
      <c r="AM7" s="38"/>
      <c r="AN7" s="37"/>
      <c r="AO7" s="38"/>
      <c r="AP7" s="37"/>
      <c r="AQ7" s="38"/>
      <c r="AR7" s="37"/>
      <c r="AS7" s="38"/>
      <c r="AT7" s="37"/>
      <c r="AU7" s="38"/>
    </row>
    <row r="8" spans="1:47" x14ac:dyDescent="0.2">
      <c r="A8" s="32" t="s">
        <v>24</v>
      </c>
      <c r="B8" s="88">
        <v>324.5</v>
      </c>
      <c r="C8" s="89">
        <f t="shared" ref="C8:C26" si="0">100*(B8/B7-1)</f>
        <v>-25.726710917830165</v>
      </c>
      <c r="D8" s="54"/>
      <c r="E8" s="54"/>
      <c r="F8" s="54"/>
      <c r="G8" s="41"/>
      <c r="H8" s="41"/>
      <c r="I8" s="41"/>
      <c r="J8" s="41"/>
      <c r="K8" s="41"/>
      <c r="L8" s="41"/>
      <c r="M8" s="41"/>
      <c r="N8" s="41"/>
      <c r="O8" s="41"/>
      <c r="P8" s="38"/>
      <c r="Q8" s="38"/>
      <c r="R8" s="38"/>
      <c r="S8" s="38"/>
      <c r="T8" s="38"/>
      <c r="U8" s="38"/>
      <c r="V8" s="38"/>
      <c r="W8" s="38"/>
      <c r="X8" s="38"/>
      <c r="Y8" s="38"/>
      <c r="Z8" s="38"/>
      <c r="AA8" s="38"/>
      <c r="AB8" s="38"/>
      <c r="AC8" s="38"/>
      <c r="AD8" s="38"/>
      <c r="AE8" s="38"/>
      <c r="AF8" s="37"/>
      <c r="AG8" s="38"/>
      <c r="AH8" s="37"/>
      <c r="AI8" s="38"/>
      <c r="AJ8" s="37"/>
      <c r="AK8" s="38"/>
      <c r="AL8" s="37"/>
      <c r="AM8" s="38"/>
      <c r="AN8" s="37"/>
      <c r="AO8" s="38"/>
      <c r="AP8" s="37"/>
      <c r="AQ8" s="38"/>
      <c r="AR8" s="37"/>
      <c r="AS8" s="38"/>
      <c r="AT8" s="37"/>
      <c r="AU8" s="38"/>
    </row>
    <row r="9" spans="1:47" x14ac:dyDescent="0.2">
      <c r="A9" s="32" t="s">
        <v>25</v>
      </c>
      <c r="B9" s="88">
        <v>348.5</v>
      </c>
      <c r="C9" s="89">
        <f t="shared" si="0"/>
        <v>7.3959938366717992</v>
      </c>
      <c r="D9" s="54"/>
      <c r="E9" s="54"/>
      <c r="F9" s="54"/>
      <c r="G9" s="41"/>
      <c r="H9" s="41"/>
      <c r="I9" s="41"/>
      <c r="J9" s="41"/>
      <c r="K9" s="41"/>
      <c r="L9" s="41"/>
      <c r="M9" s="41"/>
      <c r="N9" s="41"/>
      <c r="O9" s="41"/>
      <c r="P9" s="38"/>
      <c r="Q9" s="38"/>
      <c r="R9" s="38"/>
      <c r="S9" s="38"/>
      <c r="T9" s="38"/>
      <c r="U9" s="38"/>
      <c r="V9" s="38"/>
      <c r="W9" s="38"/>
      <c r="X9" s="38"/>
      <c r="Y9" s="38"/>
      <c r="Z9" s="38"/>
      <c r="AA9" s="38"/>
      <c r="AB9" s="38"/>
      <c r="AC9" s="38"/>
      <c r="AD9" s="38"/>
      <c r="AE9" s="38"/>
      <c r="AF9" s="37"/>
      <c r="AG9" s="38"/>
      <c r="AH9" s="37"/>
      <c r="AI9" s="38"/>
      <c r="AJ9" s="37"/>
      <c r="AK9" s="38"/>
      <c r="AL9" s="37"/>
      <c r="AM9" s="38"/>
      <c r="AN9" s="37"/>
      <c r="AO9" s="38"/>
      <c r="AP9" s="37"/>
      <c r="AQ9" s="38"/>
      <c r="AR9" s="37"/>
      <c r="AS9" s="38"/>
      <c r="AT9" s="37"/>
      <c r="AU9" s="38"/>
    </row>
    <row r="10" spans="1:47" x14ac:dyDescent="0.2">
      <c r="A10" s="32" t="s">
        <v>26</v>
      </c>
      <c r="B10" s="88">
        <v>381.1</v>
      </c>
      <c r="C10" s="89">
        <f t="shared" si="0"/>
        <v>9.3543758967001409</v>
      </c>
      <c r="D10" s="54"/>
      <c r="E10" s="54"/>
      <c r="F10" s="54"/>
      <c r="G10" s="41"/>
      <c r="H10" s="41"/>
      <c r="I10" s="41"/>
      <c r="J10" s="41"/>
      <c r="K10" s="41"/>
      <c r="L10" s="41"/>
      <c r="M10" s="41"/>
      <c r="N10" s="41"/>
      <c r="O10" s="41"/>
      <c r="P10" s="38"/>
      <c r="Q10" s="38"/>
      <c r="R10" s="38"/>
      <c r="S10" s="38"/>
      <c r="T10" s="38"/>
      <c r="U10" s="38"/>
      <c r="V10" s="38"/>
      <c r="W10" s="38"/>
      <c r="X10" s="38"/>
      <c r="Y10" s="38"/>
      <c r="Z10" s="38"/>
      <c r="AA10" s="38"/>
      <c r="AB10" s="38"/>
      <c r="AC10" s="38"/>
      <c r="AD10" s="38"/>
      <c r="AE10" s="38"/>
      <c r="AF10" s="37"/>
      <c r="AG10" s="38"/>
      <c r="AH10" s="37"/>
      <c r="AI10" s="38"/>
      <c r="AJ10" s="37"/>
      <c r="AK10" s="38"/>
      <c r="AL10" s="37"/>
      <c r="AM10" s="38"/>
      <c r="AN10" s="37"/>
      <c r="AO10" s="38"/>
      <c r="AP10" s="37"/>
      <c r="AQ10" s="38"/>
      <c r="AR10" s="37"/>
      <c r="AS10" s="38"/>
      <c r="AT10" s="37"/>
      <c r="AU10" s="38"/>
    </row>
    <row r="11" spans="1:47" x14ac:dyDescent="0.2">
      <c r="A11" s="32" t="s">
        <v>27</v>
      </c>
      <c r="B11" s="88">
        <v>497.6</v>
      </c>
      <c r="C11" s="89">
        <f t="shared" si="0"/>
        <v>30.569404355812125</v>
      </c>
      <c r="D11" s="54"/>
      <c r="E11" s="54"/>
      <c r="F11" s="54"/>
      <c r="G11" s="41"/>
      <c r="H11" s="41"/>
      <c r="I11" s="41"/>
      <c r="J11" s="41"/>
      <c r="K11" s="41"/>
      <c r="L11" s="41"/>
      <c r="M11" s="41"/>
      <c r="N11" s="41"/>
      <c r="O11" s="41"/>
      <c r="P11" s="38"/>
      <c r="Q11" s="69"/>
      <c r="R11" s="38"/>
      <c r="S11" s="38"/>
      <c r="T11" s="38"/>
      <c r="U11" s="38"/>
      <c r="V11" s="38"/>
      <c r="W11" s="38"/>
      <c r="X11" s="38"/>
      <c r="Y11" s="38"/>
      <c r="Z11" s="38"/>
      <c r="AA11" s="38"/>
      <c r="AB11" s="38"/>
      <c r="AC11" s="38"/>
      <c r="AD11" s="38"/>
      <c r="AE11" s="38"/>
      <c r="AF11" s="37"/>
      <c r="AG11" s="38"/>
      <c r="AH11" s="37"/>
      <c r="AI11" s="38"/>
      <c r="AJ11" s="37"/>
      <c r="AK11" s="38"/>
      <c r="AL11" s="37"/>
      <c r="AM11" s="38"/>
      <c r="AN11" s="37"/>
      <c r="AO11" s="38"/>
      <c r="AP11" s="37"/>
      <c r="AQ11" s="38"/>
      <c r="AR11" s="37"/>
      <c r="AS11" s="38"/>
      <c r="AT11" s="37"/>
      <c r="AU11" s="38"/>
    </row>
    <row r="12" spans="1:47" x14ac:dyDescent="0.2">
      <c r="A12" s="32" t="s">
        <v>28</v>
      </c>
      <c r="B12" s="88">
        <v>514.5</v>
      </c>
      <c r="C12" s="89">
        <f t="shared" si="0"/>
        <v>3.396302250803851</v>
      </c>
      <c r="D12" s="54"/>
      <c r="E12" s="54"/>
      <c r="F12" s="54"/>
      <c r="G12" s="41"/>
      <c r="H12" s="41"/>
      <c r="I12" s="41"/>
      <c r="J12" s="41"/>
      <c r="K12" s="41"/>
      <c r="L12" s="41"/>
      <c r="M12" s="41"/>
      <c r="N12" s="41"/>
      <c r="O12" s="41"/>
      <c r="P12" s="38"/>
      <c r="Q12" s="69"/>
      <c r="R12" s="38"/>
      <c r="S12" s="38"/>
      <c r="T12" s="38"/>
      <c r="U12" s="38"/>
      <c r="V12" s="38"/>
      <c r="W12" s="38"/>
      <c r="X12" s="38"/>
      <c r="Y12" s="38"/>
      <c r="Z12" s="38"/>
      <c r="AA12" s="38"/>
      <c r="AB12" s="38"/>
      <c r="AC12" s="38"/>
      <c r="AD12" s="38"/>
      <c r="AE12" s="38"/>
      <c r="AF12" s="37"/>
      <c r="AG12" s="38"/>
      <c r="AH12" s="37"/>
      <c r="AI12" s="38"/>
      <c r="AJ12" s="37"/>
      <c r="AK12" s="38"/>
      <c r="AL12" s="37"/>
      <c r="AM12" s="38"/>
      <c r="AN12" s="37"/>
      <c r="AO12" s="38"/>
      <c r="AP12" s="37"/>
      <c r="AQ12" s="38"/>
      <c r="AR12" s="37"/>
      <c r="AS12" s="38"/>
      <c r="AT12" s="37"/>
      <c r="AU12" s="38"/>
    </row>
    <row r="13" spans="1:47" x14ac:dyDescent="0.2">
      <c r="A13" s="32" t="s">
        <v>29</v>
      </c>
      <c r="B13" s="88">
        <v>655.5</v>
      </c>
      <c r="C13" s="89">
        <f t="shared" si="0"/>
        <v>27.405247813411073</v>
      </c>
      <c r="D13" s="54"/>
      <c r="E13" s="54"/>
      <c r="F13" s="54"/>
      <c r="G13" s="41"/>
      <c r="H13" s="41"/>
      <c r="I13" s="41"/>
      <c r="J13" s="41"/>
      <c r="K13" s="41"/>
      <c r="L13" s="41"/>
      <c r="M13" s="41"/>
      <c r="N13" s="41"/>
      <c r="O13" s="41"/>
      <c r="P13" s="38"/>
      <c r="Q13" s="69"/>
      <c r="R13" s="38"/>
      <c r="S13" s="38"/>
      <c r="T13" s="38"/>
      <c r="U13" s="38"/>
      <c r="V13" s="38"/>
      <c r="W13" s="38"/>
      <c r="X13" s="38"/>
      <c r="Y13" s="38"/>
      <c r="Z13" s="38"/>
      <c r="AA13" s="38"/>
      <c r="AB13" s="38"/>
      <c r="AC13" s="38"/>
      <c r="AD13" s="38"/>
      <c r="AE13" s="38"/>
      <c r="AF13" s="37"/>
      <c r="AG13" s="38"/>
      <c r="AH13" s="37"/>
      <c r="AI13" s="38"/>
      <c r="AJ13" s="37"/>
      <c r="AK13" s="38"/>
      <c r="AL13" s="37"/>
      <c r="AM13" s="38"/>
      <c r="AN13" s="37"/>
      <c r="AO13" s="38"/>
      <c r="AP13" s="37"/>
      <c r="AQ13" s="38"/>
      <c r="AR13" s="37"/>
      <c r="AS13" s="38"/>
      <c r="AT13" s="37"/>
      <c r="AU13" s="38"/>
    </row>
    <row r="14" spans="1:47" x14ac:dyDescent="0.2">
      <c r="A14" s="32" t="s">
        <v>30</v>
      </c>
      <c r="B14" s="88">
        <v>748.5</v>
      </c>
      <c r="C14" s="89">
        <f t="shared" si="0"/>
        <v>14.187643020594965</v>
      </c>
      <c r="D14" s="54"/>
      <c r="E14" s="54"/>
      <c r="F14" s="54"/>
      <c r="G14" s="41"/>
      <c r="H14" s="41"/>
      <c r="I14" s="41"/>
      <c r="J14" s="41"/>
      <c r="K14" s="41"/>
      <c r="L14" s="41"/>
      <c r="M14" s="41"/>
      <c r="N14" s="41"/>
      <c r="O14" s="41"/>
      <c r="P14" s="38"/>
      <c r="Q14" s="69"/>
      <c r="R14" s="38"/>
      <c r="S14" s="38"/>
      <c r="T14" s="38"/>
      <c r="U14" s="38"/>
      <c r="V14" s="38"/>
      <c r="W14" s="38"/>
      <c r="X14" s="38"/>
      <c r="Y14" s="38"/>
      <c r="Z14" s="38"/>
      <c r="AA14" s="38"/>
      <c r="AB14" s="38"/>
      <c r="AC14" s="38"/>
      <c r="AD14" s="38"/>
      <c r="AE14" s="38"/>
      <c r="AF14" s="37"/>
      <c r="AG14" s="38"/>
      <c r="AH14" s="37"/>
      <c r="AI14" s="38"/>
      <c r="AJ14" s="37"/>
      <c r="AK14" s="38"/>
      <c r="AL14" s="37"/>
      <c r="AM14" s="38"/>
      <c r="AN14" s="37"/>
      <c r="AO14" s="38"/>
      <c r="AP14" s="37"/>
      <c r="AQ14" s="38"/>
      <c r="AR14" s="37"/>
      <c r="AS14" s="38"/>
      <c r="AT14" s="37"/>
      <c r="AU14" s="38"/>
    </row>
    <row r="15" spans="1:47" x14ac:dyDescent="0.2">
      <c r="A15" s="32" t="s">
        <v>31</v>
      </c>
      <c r="B15" s="88">
        <v>847.8</v>
      </c>
      <c r="C15" s="89">
        <f t="shared" si="0"/>
        <v>13.266533066132258</v>
      </c>
      <c r="D15" s="54"/>
      <c r="E15" s="54"/>
      <c r="F15" s="54"/>
      <c r="G15" s="41"/>
      <c r="H15" s="41"/>
      <c r="I15" s="41"/>
      <c r="J15" s="41"/>
      <c r="K15" s="41"/>
      <c r="L15" s="41"/>
      <c r="M15" s="41"/>
      <c r="N15" s="41"/>
      <c r="O15" s="41"/>
      <c r="P15" s="38"/>
      <c r="Q15" s="69"/>
      <c r="R15" s="38"/>
      <c r="S15" s="38"/>
      <c r="T15" s="38"/>
      <c r="U15" s="38"/>
      <c r="V15" s="38"/>
      <c r="W15" s="38"/>
      <c r="X15" s="38"/>
      <c r="Y15" s="38"/>
      <c r="Z15" s="38"/>
      <c r="AA15" s="38"/>
      <c r="AB15" s="38"/>
      <c r="AC15" s="38"/>
      <c r="AD15" s="38"/>
      <c r="AE15" s="38"/>
      <c r="AF15" s="37"/>
      <c r="AG15" s="38"/>
      <c r="AH15" s="37"/>
      <c r="AI15" s="38"/>
      <c r="AJ15" s="37"/>
      <c r="AK15" s="38"/>
      <c r="AL15" s="37"/>
      <c r="AM15" s="38"/>
      <c r="AN15" s="37"/>
      <c r="AO15" s="38"/>
      <c r="AP15" s="37"/>
      <c r="AQ15" s="38"/>
      <c r="AR15" s="37"/>
      <c r="AS15" s="38"/>
      <c r="AT15" s="37"/>
      <c r="AU15" s="38"/>
    </row>
    <row r="16" spans="1:47" x14ac:dyDescent="0.2">
      <c r="A16" s="32" t="s">
        <v>32</v>
      </c>
      <c r="B16" s="88">
        <v>780.1</v>
      </c>
      <c r="C16" s="89">
        <f t="shared" si="0"/>
        <v>-7.9853739089407849</v>
      </c>
      <c r="D16" s="54"/>
      <c r="E16" s="54"/>
      <c r="F16" s="54"/>
      <c r="G16" s="41"/>
      <c r="H16" s="41"/>
      <c r="I16" s="41"/>
      <c r="J16" s="41"/>
      <c r="K16" s="41"/>
      <c r="L16" s="41"/>
      <c r="M16" s="41"/>
      <c r="N16" s="41"/>
      <c r="O16" s="41"/>
      <c r="P16" s="38"/>
      <c r="Q16" s="69"/>
      <c r="R16" s="69"/>
      <c r="S16" s="69"/>
      <c r="T16" s="69"/>
      <c r="U16" s="38"/>
      <c r="V16" s="38"/>
      <c r="W16" s="38"/>
      <c r="X16" s="38"/>
      <c r="Y16" s="38"/>
      <c r="Z16" s="38"/>
      <c r="AA16" s="38"/>
      <c r="AB16" s="38"/>
      <c r="AC16" s="38"/>
      <c r="AD16" s="38"/>
      <c r="AE16" s="38"/>
      <c r="AF16" s="37"/>
      <c r="AG16" s="38"/>
      <c r="AH16" s="37"/>
      <c r="AI16" s="38"/>
      <c r="AJ16" s="37"/>
      <c r="AK16" s="38"/>
      <c r="AL16" s="37"/>
      <c r="AM16" s="38"/>
      <c r="AN16" s="37"/>
      <c r="AO16" s="38"/>
      <c r="AP16" s="37"/>
      <c r="AQ16" s="38"/>
      <c r="AR16" s="37"/>
      <c r="AS16" s="38"/>
      <c r="AT16" s="37"/>
      <c r="AU16" s="38"/>
    </row>
    <row r="17" spans="1:47" x14ac:dyDescent="0.2">
      <c r="A17" s="32" t="s">
        <v>33</v>
      </c>
      <c r="B17" s="88">
        <v>989.1</v>
      </c>
      <c r="C17" s="89">
        <f t="shared" si="0"/>
        <v>26.791436995257012</v>
      </c>
      <c r="D17" s="54"/>
      <c r="E17" s="54"/>
      <c r="F17" s="54"/>
      <c r="G17" s="41"/>
      <c r="H17" s="41"/>
      <c r="I17" s="41"/>
      <c r="J17" s="41"/>
      <c r="K17" s="41"/>
      <c r="L17" s="41"/>
      <c r="M17" s="41"/>
      <c r="N17" s="41"/>
      <c r="O17" s="41"/>
      <c r="P17" s="38"/>
      <c r="Q17" s="38"/>
      <c r="R17" s="38"/>
      <c r="S17" s="38"/>
      <c r="T17" s="38"/>
      <c r="U17" s="38"/>
      <c r="V17" s="38"/>
      <c r="W17" s="38"/>
      <c r="X17" s="38"/>
      <c r="Y17" s="38"/>
      <c r="Z17" s="38"/>
      <c r="AA17" s="38"/>
      <c r="AB17" s="38"/>
      <c r="AC17" s="38"/>
      <c r="AD17" s="38"/>
      <c r="AE17" s="38"/>
      <c r="AF17" s="37"/>
      <c r="AG17" s="38"/>
      <c r="AH17" s="37"/>
      <c r="AI17" s="38"/>
      <c r="AJ17" s="37"/>
      <c r="AK17" s="38"/>
      <c r="AL17" s="37"/>
      <c r="AM17" s="38"/>
      <c r="AN17" s="37"/>
      <c r="AO17" s="38"/>
      <c r="AP17" s="37"/>
      <c r="AQ17" s="38"/>
      <c r="AR17" s="37"/>
      <c r="AS17" s="38"/>
      <c r="AT17" s="37"/>
      <c r="AU17" s="38"/>
    </row>
    <row r="18" spans="1:47" x14ac:dyDescent="0.2">
      <c r="A18" s="32" t="s">
        <v>34</v>
      </c>
      <c r="B18" s="88">
        <v>865.4</v>
      </c>
      <c r="C18" s="89">
        <f t="shared" si="0"/>
        <v>-12.506318875745636</v>
      </c>
      <c r="D18" s="54"/>
      <c r="E18" s="54"/>
      <c r="F18" s="54"/>
      <c r="G18" s="41"/>
      <c r="H18" s="41"/>
      <c r="I18" s="41"/>
      <c r="J18" s="41"/>
      <c r="K18" s="41"/>
      <c r="L18" s="41"/>
      <c r="M18" s="41"/>
      <c r="N18" s="41"/>
      <c r="O18" s="41"/>
      <c r="P18" s="38"/>
      <c r="Q18" s="69"/>
      <c r="R18" s="38"/>
      <c r="S18" s="38"/>
      <c r="T18" s="38"/>
      <c r="U18" s="38"/>
      <c r="V18" s="38"/>
      <c r="W18" s="38"/>
      <c r="X18" s="38"/>
      <c r="Y18" s="38"/>
      <c r="Z18" s="38"/>
      <c r="AA18" s="38"/>
      <c r="AB18" s="38"/>
      <c r="AC18" s="38"/>
      <c r="AD18" s="38"/>
      <c r="AE18" s="38"/>
      <c r="AF18" s="37"/>
      <c r="AG18" s="38"/>
      <c r="AH18" s="37"/>
      <c r="AI18" s="38"/>
      <c r="AJ18" s="37"/>
      <c r="AK18" s="38"/>
      <c r="AL18" s="37"/>
      <c r="AM18" s="38"/>
      <c r="AN18" s="37"/>
      <c r="AO18" s="38"/>
      <c r="AP18" s="37"/>
      <c r="AQ18" s="38"/>
      <c r="AR18" s="37"/>
      <c r="AS18" s="38"/>
      <c r="AT18" s="37"/>
      <c r="AU18" s="38"/>
    </row>
    <row r="19" spans="1:47" x14ac:dyDescent="0.2">
      <c r="A19" s="32" t="s">
        <v>35</v>
      </c>
      <c r="B19" s="88">
        <v>1237.5999999999999</v>
      </c>
      <c r="C19" s="89">
        <f t="shared" si="0"/>
        <v>43.009013173099135</v>
      </c>
      <c r="D19" s="54"/>
      <c r="E19" s="54"/>
      <c r="F19" s="54"/>
      <c r="G19" s="41"/>
      <c r="H19" s="41"/>
      <c r="I19" s="41"/>
      <c r="J19" s="41"/>
      <c r="K19" s="41"/>
      <c r="L19" s="41"/>
      <c r="M19" s="41"/>
      <c r="N19" s="41"/>
      <c r="O19" s="41"/>
      <c r="P19" s="38"/>
      <c r="Q19" s="69"/>
      <c r="R19" s="38"/>
      <c r="S19" s="38"/>
      <c r="T19" s="38"/>
      <c r="U19" s="38"/>
      <c r="V19" s="38"/>
      <c r="W19" s="38"/>
      <c r="X19" s="38"/>
      <c r="Y19" s="38"/>
      <c r="Z19" s="38"/>
      <c r="AA19" s="38"/>
      <c r="AB19" s="38"/>
      <c r="AC19" s="38"/>
      <c r="AD19" s="38"/>
      <c r="AE19" s="38"/>
      <c r="AF19" s="37"/>
      <c r="AG19" s="38"/>
      <c r="AH19" s="37"/>
      <c r="AI19" s="38"/>
      <c r="AJ19" s="37"/>
      <c r="AK19" s="38"/>
      <c r="AL19" s="37"/>
      <c r="AM19" s="38"/>
      <c r="AN19" s="37"/>
      <c r="AO19" s="38"/>
      <c r="AP19" s="37"/>
      <c r="AQ19" s="38"/>
      <c r="AR19" s="37"/>
      <c r="AS19" s="38"/>
      <c r="AT19" s="37"/>
      <c r="AU19" s="38"/>
    </row>
    <row r="20" spans="1:47" x14ac:dyDescent="0.2">
      <c r="A20" s="32" t="s">
        <v>36</v>
      </c>
      <c r="B20" s="88">
        <v>1177.7</v>
      </c>
      <c r="C20" s="89">
        <f t="shared" si="0"/>
        <v>-4.8400129282482158</v>
      </c>
      <c r="D20" s="54"/>
      <c r="E20" s="54"/>
      <c r="F20" s="54"/>
      <c r="G20" s="41"/>
      <c r="H20" s="41"/>
      <c r="I20" s="41"/>
      <c r="J20" s="41"/>
      <c r="K20" s="41"/>
      <c r="L20" s="41"/>
      <c r="M20" s="41"/>
      <c r="N20" s="41"/>
      <c r="O20" s="41"/>
      <c r="P20" s="38"/>
      <c r="Q20" s="69"/>
      <c r="R20" s="38"/>
      <c r="S20" s="38"/>
      <c r="T20" s="38"/>
      <c r="U20" s="38"/>
      <c r="V20" s="38"/>
      <c r="W20" s="38"/>
      <c r="X20" s="38"/>
      <c r="Y20" s="38"/>
      <c r="Z20" s="38"/>
      <c r="AA20" s="38"/>
      <c r="AB20" s="38"/>
      <c r="AC20" s="38"/>
      <c r="AD20" s="38"/>
      <c r="AE20" s="38"/>
      <c r="AF20" s="37"/>
      <c r="AG20" s="38"/>
      <c r="AH20" s="37"/>
      <c r="AI20" s="38"/>
      <c r="AJ20" s="37"/>
      <c r="AK20" s="38"/>
      <c r="AL20" s="37"/>
      <c r="AM20" s="38"/>
      <c r="AN20" s="37"/>
      <c r="AO20" s="38"/>
      <c r="AP20" s="37"/>
      <c r="AQ20" s="38"/>
      <c r="AR20" s="37">
        <v>1218.7</v>
      </c>
      <c r="AS20" s="38">
        <v>-1.5271493212669629</v>
      </c>
      <c r="AT20" s="37">
        <v>1217.9000000000001</v>
      </c>
      <c r="AU20" s="38">
        <v>-1.5917905623787809</v>
      </c>
    </row>
    <row r="21" spans="1:47" x14ac:dyDescent="0.2">
      <c r="A21" s="32" t="s">
        <v>37</v>
      </c>
      <c r="B21" s="88">
        <v>1397.7</v>
      </c>
      <c r="C21" s="89">
        <f t="shared" si="0"/>
        <v>18.680478899549978</v>
      </c>
      <c r="D21" s="54"/>
      <c r="E21" s="54"/>
      <c r="F21" s="54"/>
      <c r="G21" s="41"/>
      <c r="H21" s="41"/>
      <c r="I21" s="41"/>
      <c r="J21" s="41"/>
      <c r="K21" s="41"/>
      <c r="L21" s="41"/>
      <c r="M21" s="41"/>
      <c r="N21" s="41"/>
      <c r="O21" s="41"/>
      <c r="P21" s="38"/>
      <c r="Q21" s="69"/>
      <c r="R21" s="38"/>
      <c r="S21" s="38"/>
      <c r="T21" s="38"/>
      <c r="U21" s="38"/>
      <c r="V21" s="38"/>
      <c r="W21" s="38"/>
      <c r="X21" s="38"/>
      <c r="Y21" s="38"/>
      <c r="Z21" s="38"/>
      <c r="AA21" s="38"/>
      <c r="AB21" s="38"/>
      <c r="AC21" s="38"/>
      <c r="AD21" s="38"/>
      <c r="AE21" s="38"/>
      <c r="AF21" s="37"/>
      <c r="AG21" s="38"/>
      <c r="AH21" s="37"/>
      <c r="AI21" s="38"/>
      <c r="AJ21" s="37"/>
      <c r="AK21" s="38"/>
      <c r="AL21" s="37">
        <v>1379.7</v>
      </c>
      <c r="AM21" s="38">
        <v>17.152076080495871</v>
      </c>
      <c r="AN21" s="37">
        <v>1377.1</v>
      </c>
      <c r="AO21" s="38">
        <v>16.931306784410282</v>
      </c>
      <c r="AP21" s="37">
        <v>1362.4</v>
      </c>
      <c r="AQ21" s="38">
        <v>15.683111148849459</v>
      </c>
      <c r="AR21" s="37">
        <v>1168.7</v>
      </c>
      <c r="AS21" s="38">
        <v>-4.1027324197915771</v>
      </c>
      <c r="AT21" s="37">
        <v>1187.9000000000001</v>
      </c>
      <c r="AU21" s="38">
        <v>-2.4632564249938427</v>
      </c>
    </row>
    <row r="22" spans="1:47" x14ac:dyDescent="0.2">
      <c r="A22" s="32" t="s">
        <v>38</v>
      </c>
      <c r="B22" s="88">
        <v>1401.4</v>
      </c>
      <c r="C22" s="89">
        <f t="shared" si="0"/>
        <v>0.26472061243472123</v>
      </c>
      <c r="D22" s="54"/>
      <c r="E22" s="54"/>
      <c r="F22" s="54"/>
      <c r="G22" s="41"/>
      <c r="H22" s="41"/>
      <c r="I22" s="41"/>
      <c r="J22" s="41"/>
      <c r="K22" s="41"/>
      <c r="L22" s="41"/>
      <c r="M22" s="41"/>
      <c r="N22" s="41"/>
      <c r="O22" s="41"/>
      <c r="P22" s="38"/>
      <c r="Q22" s="69"/>
      <c r="R22" s="38"/>
      <c r="S22" s="38"/>
      <c r="T22" s="38"/>
      <c r="U22" s="38"/>
      <c r="V22" s="38"/>
      <c r="W22" s="38"/>
      <c r="X22" s="38"/>
      <c r="Y22" s="38"/>
      <c r="Z22" s="38"/>
      <c r="AA22" s="38"/>
      <c r="AB22" s="38"/>
      <c r="AC22" s="38"/>
      <c r="AD22" s="38"/>
      <c r="AE22" s="38"/>
      <c r="AF22" s="37"/>
      <c r="AG22" s="38"/>
      <c r="AH22" s="37">
        <v>1377.2</v>
      </c>
      <c r="AI22" s="38">
        <v>-1.4666952851112525</v>
      </c>
      <c r="AJ22" s="37">
        <v>1360.1</v>
      </c>
      <c r="AK22" s="38">
        <v>-2.6901337912284551</v>
      </c>
      <c r="AL22" s="37">
        <v>1342.6</v>
      </c>
      <c r="AM22" s="38">
        <v>-2.6889903602232423</v>
      </c>
      <c r="AN22" s="37">
        <v>1330</v>
      </c>
      <c r="AO22" s="38">
        <v>-3.4202309200493719</v>
      </c>
      <c r="AP22" s="37">
        <v>1324.7</v>
      </c>
      <c r="AQ22" s="38">
        <v>-2.7671755725190872</v>
      </c>
      <c r="AR22" s="37">
        <v>1140</v>
      </c>
      <c r="AS22" s="38">
        <v>-2.4557200308034655</v>
      </c>
      <c r="AT22" s="37">
        <v>1158.8</v>
      </c>
      <c r="AU22" s="38">
        <v>-2.4497011532957469</v>
      </c>
    </row>
    <row r="23" spans="1:47" x14ac:dyDescent="0.2">
      <c r="A23" s="32" t="s">
        <v>39</v>
      </c>
      <c r="B23" s="88">
        <v>1589.2</v>
      </c>
      <c r="C23" s="89">
        <f t="shared" si="0"/>
        <v>13.400884829456249</v>
      </c>
      <c r="D23" s="54"/>
      <c r="E23" s="54"/>
      <c r="F23" s="54"/>
      <c r="G23" s="41"/>
      <c r="H23" s="41"/>
      <c r="I23" s="41"/>
      <c r="J23" s="41"/>
      <c r="K23" s="41"/>
      <c r="L23" s="41"/>
      <c r="M23" s="41"/>
      <c r="N23" s="41"/>
      <c r="O23" s="41"/>
      <c r="P23" s="38"/>
      <c r="Q23" s="69"/>
      <c r="R23" s="39"/>
      <c r="S23" s="39"/>
      <c r="T23" s="39"/>
      <c r="U23" s="39"/>
      <c r="V23" s="39"/>
      <c r="W23" s="39"/>
      <c r="X23" s="39"/>
      <c r="Y23" s="38"/>
      <c r="Z23" s="38"/>
      <c r="AA23" s="38"/>
      <c r="AB23" s="38"/>
      <c r="AC23" s="38"/>
      <c r="AD23" s="38">
        <v>1587.3</v>
      </c>
      <c r="AE23" s="38">
        <v>13.265306122448962</v>
      </c>
      <c r="AF23" s="37">
        <v>1587.3</v>
      </c>
      <c r="AG23" s="38">
        <v>13.265306122448962</v>
      </c>
      <c r="AH23" s="37">
        <v>1541.1</v>
      </c>
      <c r="AI23" s="38">
        <v>11.90095846645367</v>
      </c>
      <c r="AJ23" s="37">
        <v>1488.4</v>
      </c>
      <c r="AK23" s="38">
        <v>9.4331299169178919</v>
      </c>
      <c r="AL23" s="37">
        <v>1469.3</v>
      </c>
      <c r="AM23" s="38">
        <v>9.4369134515119857</v>
      </c>
      <c r="AN23" s="37">
        <v>1450.2</v>
      </c>
      <c r="AO23" s="38">
        <v>9.037593984962399</v>
      </c>
      <c r="AP23" s="37">
        <v>1430.9</v>
      </c>
      <c r="AQ23" s="38">
        <v>8.0169094889408932</v>
      </c>
      <c r="AR23" s="37">
        <v>1228.8</v>
      </c>
      <c r="AS23" s="38">
        <v>7.7894736842105239</v>
      </c>
      <c r="AT23" s="37">
        <v>1249.3</v>
      </c>
      <c r="AU23" s="38">
        <v>7.8098032447359245</v>
      </c>
    </row>
    <row r="24" spans="1:47" x14ac:dyDescent="0.2">
      <c r="A24" s="32" t="s">
        <v>40</v>
      </c>
      <c r="B24" s="88">
        <v>1658.7</v>
      </c>
      <c r="C24" s="89">
        <f t="shared" si="0"/>
        <v>4.3732695695947621</v>
      </c>
      <c r="D24" s="54"/>
      <c r="E24" s="54"/>
      <c r="F24" s="54"/>
      <c r="G24" s="41"/>
      <c r="H24" s="41"/>
      <c r="I24" s="41"/>
      <c r="J24" s="41"/>
      <c r="K24" s="41"/>
      <c r="L24" s="41"/>
      <c r="M24" s="41"/>
      <c r="N24" s="41"/>
      <c r="O24" s="41"/>
      <c r="P24" s="38"/>
      <c r="Q24" s="69"/>
      <c r="R24" s="39"/>
      <c r="S24" s="39"/>
      <c r="T24" s="39"/>
      <c r="U24" s="39"/>
      <c r="V24" s="39"/>
      <c r="W24" s="39"/>
      <c r="X24" s="39"/>
      <c r="Y24" s="38"/>
      <c r="Z24" s="38">
        <v>1627.8</v>
      </c>
      <c r="AA24" s="38">
        <v>2.4288950415303212</v>
      </c>
      <c r="AB24" s="38">
        <v>1566.4</v>
      </c>
      <c r="AC24" s="38">
        <v>-1.4346841177951153</v>
      </c>
      <c r="AD24" s="38">
        <v>1564.6</v>
      </c>
      <c r="AE24" s="38">
        <v>-1.4301014301014381</v>
      </c>
      <c r="AF24" s="37">
        <v>1545.8</v>
      </c>
      <c r="AG24" s="38">
        <v>-2.6145026145026118</v>
      </c>
      <c r="AH24" s="37">
        <v>1501.3</v>
      </c>
      <c r="AI24" s="38">
        <v>-2.5825708909220646</v>
      </c>
      <c r="AJ24" s="37">
        <v>1451.8</v>
      </c>
      <c r="AK24" s="38">
        <v>-2.4590163934426368</v>
      </c>
      <c r="AL24" s="37">
        <v>1433.1</v>
      </c>
      <c r="AM24" s="38">
        <v>-2.4637582522289536</v>
      </c>
      <c r="AN24" s="37">
        <v>1413.7</v>
      </c>
      <c r="AO24" s="38">
        <v>-2.5168942214866874</v>
      </c>
      <c r="AP24" s="37">
        <v>1394.9</v>
      </c>
      <c r="AQ24" s="38">
        <v>-2.5158990844922791</v>
      </c>
      <c r="AR24" s="37"/>
      <c r="AS24" s="38"/>
      <c r="AT24" s="37"/>
      <c r="AU24" s="38"/>
    </row>
    <row r="25" spans="1:47" x14ac:dyDescent="0.2">
      <c r="A25" s="32" t="s">
        <v>41</v>
      </c>
      <c r="B25" s="88">
        <v>1752.8</v>
      </c>
      <c r="C25" s="89">
        <f t="shared" si="0"/>
        <v>5.6731175016579094</v>
      </c>
      <c r="D25" s="54"/>
      <c r="E25" s="54"/>
      <c r="F25" s="54"/>
      <c r="G25" s="41"/>
      <c r="H25" s="41"/>
      <c r="I25" s="41"/>
      <c r="J25" s="41"/>
      <c r="K25" s="41"/>
      <c r="L25" s="41"/>
      <c r="M25" s="41"/>
      <c r="N25" s="41"/>
      <c r="O25" s="41"/>
      <c r="P25" s="38"/>
      <c r="Q25" s="69"/>
      <c r="R25" s="39"/>
      <c r="S25" s="39"/>
      <c r="T25" s="39"/>
      <c r="U25" s="39"/>
      <c r="V25" s="39"/>
      <c r="W25" s="39"/>
      <c r="X25" s="39">
        <v>1750.9</v>
      </c>
      <c r="Y25" s="38">
        <v>5.5585699640000001</v>
      </c>
      <c r="Z25" s="38">
        <v>1903.6</v>
      </c>
      <c r="AA25" s="38">
        <v>16.943113404595156</v>
      </c>
      <c r="AB25" s="38">
        <v>1803.9</v>
      </c>
      <c r="AC25" s="38">
        <v>15.162155260469866</v>
      </c>
      <c r="AD25" s="38">
        <v>1801.8</v>
      </c>
      <c r="AE25" s="38">
        <v>15.160424389620353</v>
      </c>
      <c r="AF25" s="37">
        <v>1697.2</v>
      </c>
      <c r="AG25" s="38">
        <v>9.7942812783025079</v>
      </c>
      <c r="AH25" s="37">
        <v>1647.1</v>
      </c>
      <c r="AI25" s="38">
        <v>9.7115832944781211</v>
      </c>
      <c r="AJ25" s="37">
        <v>1580.8</v>
      </c>
      <c r="AK25" s="38">
        <v>8.8855214216834177</v>
      </c>
      <c r="AL25" s="37">
        <v>1560.4</v>
      </c>
      <c r="AM25" s="38">
        <v>8.8828413927848793</v>
      </c>
      <c r="AN25" s="37"/>
      <c r="AO25" s="38"/>
      <c r="AP25" s="37"/>
      <c r="AQ25" s="38"/>
      <c r="AR25" s="37"/>
      <c r="AS25" s="38"/>
      <c r="AT25" s="37"/>
      <c r="AU25" s="38"/>
    </row>
    <row r="26" spans="1:47" x14ac:dyDescent="0.2">
      <c r="A26" s="32" t="s">
        <v>42</v>
      </c>
      <c r="B26" s="88">
        <v>1771.22191019</v>
      </c>
      <c r="C26" s="89">
        <f t="shared" si="0"/>
        <v>1.0509989839114553</v>
      </c>
      <c r="D26" s="54"/>
      <c r="E26" s="54"/>
      <c r="F26" s="54"/>
      <c r="G26" s="41"/>
      <c r="H26" s="41"/>
      <c r="I26" s="41"/>
      <c r="J26" s="41"/>
      <c r="K26" s="41"/>
      <c r="L26" s="41"/>
      <c r="M26" s="41"/>
      <c r="N26" s="41"/>
      <c r="O26" s="41"/>
      <c r="P26" s="39"/>
      <c r="Q26" s="69"/>
      <c r="R26" s="39">
        <v>1734.2</v>
      </c>
      <c r="S26" s="38">
        <v>-1.0611592879963383</v>
      </c>
      <c r="T26" s="39">
        <v>1740.6</v>
      </c>
      <c r="U26" s="39">
        <v>-0.69602921040621268</v>
      </c>
      <c r="V26" s="39">
        <v>1769.7</v>
      </c>
      <c r="W26" s="39">
        <v>0.96417161113646621</v>
      </c>
      <c r="X26" s="39">
        <v>1716.4</v>
      </c>
      <c r="Y26" s="38">
        <v>-1.9704152150000001</v>
      </c>
      <c r="Z26" s="38">
        <v>1866.4</v>
      </c>
      <c r="AA26" s="38">
        <v>-1.9541920571548577</v>
      </c>
      <c r="AB26" s="38">
        <v>1762.6</v>
      </c>
      <c r="AC26" s="38">
        <v>-2.2894838960031194</v>
      </c>
      <c r="AD26" s="38">
        <v>1760.5</v>
      </c>
      <c r="AE26" s="38">
        <v>-2.2921522921522941</v>
      </c>
      <c r="AF26" s="37">
        <v>1654.8</v>
      </c>
      <c r="AG26" s="38">
        <v>-2.4982323827480557</v>
      </c>
      <c r="AH26" s="37">
        <v>1606.4</v>
      </c>
      <c r="AI26" s="38">
        <v>-2.4710096533300807</v>
      </c>
      <c r="AJ26" s="37"/>
      <c r="AK26" s="38"/>
      <c r="AL26" s="37"/>
      <c r="AM26" s="38"/>
      <c r="AN26" s="37"/>
      <c r="AO26" s="38"/>
      <c r="AP26" s="37"/>
      <c r="AQ26" s="38"/>
      <c r="AR26" s="37"/>
      <c r="AS26" s="38"/>
      <c r="AT26" s="37"/>
      <c r="AU26" s="38"/>
    </row>
    <row r="27" spans="1:47" x14ac:dyDescent="0.2">
      <c r="A27" s="40" t="s">
        <v>43</v>
      </c>
      <c r="B27" s="88">
        <v>2500.8745931699996</v>
      </c>
      <c r="C27" s="89">
        <f>100*(B27/B26-1)</f>
        <v>41.194876756110666</v>
      </c>
      <c r="D27" s="54"/>
      <c r="E27" s="54"/>
      <c r="F27" s="54"/>
      <c r="G27" s="41"/>
      <c r="H27" s="41"/>
      <c r="I27" s="41"/>
      <c r="J27" s="41"/>
      <c r="K27" s="41"/>
      <c r="L27" s="41"/>
      <c r="M27" s="41"/>
      <c r="N27" s="38">
        <v>2498.6513035300004</v>
      </c>
      <c r="O27" s="41">
        <v>41.069353826024454</v>
      </c>
      <c r="P27" s="39">
        <v>2358.9</v>
      </c>
      <c r="Q27" s="69">
        <v>33.200000000000003</v>
      </c>
      <c r="R27" s="39">
        <v>2225.3000000000002</v>
      </c>
      <c r="S27" s="38">
        <v>28.318533041171733</v>
      </c>
      <c r="T27" s="39">
        <v>1990.7</v>
      </c>
      <c r="U27" s="39">
        <v>14.368608525795711</v>
      </c>
      <c r="V27" s="39">
        <v>2006.4</v>
      </c>
      <c r="W27" s="39">
        <v>13.375148330225461</v>
      </c>
      <c r="X27" s="39">
        <v>2006.9</v>
      </c>
      <c r="Y27" s="38">
        <v>16.924959220000002</v>
      </c>
      <c r="Z27" s="38">
        <v>2088.4</v>
      </c>
      <c r="AA27" s="38">
        <v>11.894556365195029</v>
      </c>
      <c r="AB27" s="38">
        <v>1984.5</v>
      </c>
      <c r="AC27" s="38">
        <v>12.589356632247828</v>
      </c>
      <c r="AD27" s="38">
        <v>1982.2</v>
      </c>
      <c r="AE27" s="38">
        <v>12.593013348480554</v>
      </c>
      <c r="AF27" s="38"/>
      <c r="AG27" s="38"/>
      <c r="AH27" s="38"/>
      <c r="AI27" s="38"/>
      <c r="AJ27" s="38"/>
      <c r="AK27" s="38"/>
      <c r="AL27" s="38"/>
      <c r="AM27" s="38"/>
      <c r="AN27" s="38"/>
      <c r="AO27" s="38"/>
      <c r="AP27" s="38"/>
      <c r="AQ27" s="38"/>
      <c r="AR27" s="38"/>
      <c r="AS27" s="38"/>
      <c r="AT27" s="38"/>
      <c r="AU27" s="38"/>
    </row>
    <row r="28" spans="1:47" x14ac:dyDescent="0.2">
      <c r="A28" s="42" t="s">
        <v>44</v>
      </c>
      <c r="B28" s="39">
        <v>2586.4104070900003</v>
      </c>
      <c r="C28" s="89">
        <f>100*(B28/B27-1)</f>
        <v>3.4202360307711066</v>
      </c>
      <c r="D28" s="54"/>
      <c r="E28" s="54"/>
      <c r="F28" s="54"/>
      <c r="G28" s="41"/>
      <c r="H28" s="41"/>
      <c r="I28" s="41"/>
      <c r="J28" s="38">
        <v>2514.0916022758679</v>
      </c>
      <c r="K28" s="38">
        <v>0.52849547682094489</v>
      </c>
      <c r="L28" s="38">
        <v>2425.9793088817296</v>
      </c>
      <c r="M28" s="38">
        <v>-2.9947636915826359</v>
      </c>
      <c r="N28" s="69">
        <v>2366.0644797</v>
      </c>
      <c r="O28" s="41">
        <v>-5.3063356076410777</v>
      </c>
      <c r="P28" s="39">
        <v>2319</v>
      </c>
      <c r="Q28" s="69">
        <v>-1.7</v>
      </c>
      <c r="R28" s="39">
        <v>2174</v>
      </c>
      <c r="S28" s="38">
        <v>-2.3053071495978128</v>
      </c>
      <c r="T28" s="39">
        <v>1941</v>
      </c>
      <c r="U28" s="39">
        <v>-2.4966092329331446</v>
      </c>
      <c r="V28" s="39">
        <v>1958.4</v>
      </c>
      <c r="W28" s="39">
        <v>-2.3923444976076569</v>
      </c>
      <c r="X28" s="39">
        <v>1948.2</v>
      </c>
      <c r="Y28" s="38">
        <v>-2.9249090639999999</v>
      </c>
      <c r="Z28" s="38">
        <v>2029.7</v>
      </c>
      <c r="AA28" s="38">
        <v>-2.8107642214135198</v>
      </c>
      <c r="AB28" s="38"/>
      <c r="AC28" s="38"/>
      <c r="AD28" s="38"/>
      <c r="AE28" s="38"/>
      <c r="AF28" s="38"/>
      <c r="AG28" s="38"/>
      <c r="AH28" s="38"/>
      <c r="AI28" s="38"/>
      <c r="AJ28" s="38"/>
      <c r="AK28" s="38"/>
      <c r="AL28" s="38"/>
      <c r="AM28" s="38"/>
      <c r="AN28" s="38"/>
      <c r="AO28" s="38"/>
      <c r="AP28" s="38"/>
      <c r="AQ28" s="38"/>
      <c r="AR28" s="38"/>
      <c r="AS28" s="38"/>
      <c r="AT28" s="38"/>
      <c r="AU28" s="38"/>
    </row>
    <row r="29" spans="1:47" x14ac:dyDescent="0.2">
      <c r="A29" s="42" t="s">
        <v>45</v>
      </c>
      <c r="B29" s="39">
        <v>3508.8744345100004</v>
      </c>
      <c r="C29" s="89">
        <f>100*(B29/B28-1)</f>
        <v>35.665802491796917</v>
      </c>
      <c r="D29" s="54"/>
      <c r="E29" s="54"/>
      <c r="F29" s="54">
        <v>3672.15</v>
      </c>
      <c r="G29" s="41">
        <v>41.978627596522003</v>
      </c>
      <c r="H29" s="41">
        <v>3432.8553105895517</v>
      </c>
      <c r="I29" s="41">
        <v>32.726627652720296</v>
      </c>
      <c r="J29" s="69">
        <v>3093.4380540062321</v>
      </c>
      <c r="K29" s="69">
        <v>23.043967499271467</v>
      </c>
      <c r="L29" s="69">
        <v>2949.43683485271</v>
      </c>
      <c r="M29" s="69">
        <v>21.577163665599098</v>
      </c>
      <c r="N29" s="38">
        <v>2771.5082399300004</v>
      </c>
      <c r="O29" s="41">
        <v>17.135786607193726</v>
      </c>
      <c r="P29" s="39">
        <v>2632</v>
      </c>
      <c r="Q29" s="69">
        <v>13.5</v>
      </c>
      <c r="R29" s="39">
        <v>2459.1999999999998</v>
      </c>
      <c r="S29" s="38">
        <v>13.118675252989863</v>
      </c>
      <c r="T29" s="39">
        <v>2197.8000000000002</v>
      </c>
      <c r="U29" s="39">
        <v>13.230293663060277</v>
      </c>
      <c r="V29" s="39">
        <v>2219.6</v>
      </c>
      <c r="W29" s="39">
        <v>13.337418300653582</v>
      </c>
      <c r="X29" s="39"/>
      <c r="Y29" s="38"/>
      <c r="Z29" s="38"/>
      <c r="AA29" s="38"/>
      <c r="AB29" s="38"/>
      <c r="AC29" s="38"/>
      <c r="AD29" s="38"/>
      <c r="AE29" s="38"/>
      <c r="AF29" s="38"/>
      <c r="AG29" s="38"/>
      <c r="AH29" s="38"/>
      <c r="AI29" s="38"/>
      <c r="AJ29" s="38"/>
      <c r="AK29" s="38"/>
      <c r="AL29" s="38"/>
      <c r="AM29" s="38"/>
      <c r="AN29" s="38"/>
      <c r="AO29" s="38"/>
      <c r="AP29" s="38"/>
      <c r="AQ29" s="38"/>
      <c r="AR29" s="38"/>
      <c r="AS29" s="38"/>
      <c r="AT29" s="38"/>
      <c r="AU29" s="38"/>
    </row>
    <row r="30" spans="1:47" x14ac:dyDescent="0.2">
      <c r="A30" s="42" t="s">
        <v>66</v>
      </c>
      <c r="B30" s="39"/>
      <c r="C30" s="89"/>
      <c r="D30" s="90">
        <v>3544.8021346455093</v>
      </c>
      <c r="E30" s="54">
        <f>(D30/B29-1)*100</f>
        <v>1.0239095415372379</v>
      </c>
      <c r="F30" s="54">
        <v>3659.307426262872</v>
      </c>
      <c r="G30" s="41">
        <v>-0.34972900717912259</v>
      </c>
      <c r="H30" s="41">
        <v>3620.3358637377992</v>
      </c>
      <c r="I30" s="41">
        <v>5.4613590199946493</v>
      </c>
      <c r="J30" s="38">
        <v>3385.947252449158</v>
      </c>
      <c r="K30" s="38">
        <v>9.4557962156088582</v>
      </c>
      <c r="L30" s="38">
        <v>3200.9746070533315</v>
      </c>
      <c r="M30" s="38">
        <v>8.5283322303521416</v>
      </c>
      <c r="N30" s="38">
        <v>2989.4952176799998</v>
      </c>
      <c r="O30" s="41">
        <v>7.8652834081238465</v>
      </c>
      <c r="P30" s="39">
        <v>2579.5</v>
      </c>
      <c r="Q30" s="69">
        <v>-2</v>
      </c>
      <c r="R30" s="39">
        <v>2397.8000000000002</v>
      </c>
      <c r="S30" s="38">
        <v>-2.4967469095640737</v>
      </c>
      <c r="T30" s="39"/>
      <c r="U30" s="39"/>
      <c r="V30" s="39"/>
      <c r="W30" s="39"/>
      <c r="X30" s="39"/>
      <c r="Y30" s="38"/>
      <c r="Z30" s="38"/>
      <c r="AA30" s="38"/>
      <c r="AB30" s="38"/>
      <c r="AC30" s="38"/>
      <c r="AD30" s="38"/>
      <c r="AE30" s="38"/>
      <c r="AF30" s="38"/>
      <c r="AG30" s="38"/>
      <c r="AH30" s="38"/>
      <c r="AI30" s="38"/>
      <c r="AJ30" s="38"/>
      <c r="AK30" s="38"/>
      <c r="AL30" s="38"/>
      <c r="AM30" s="38"/>
      <c r="AN30" s="38"/>
      <c r="AO30" s="38"/>
      <c r="AP30" s="38"/>
      <c r="AQ30" s="38"/>
      <c r="AR30" s="38"/>
      <c r="AS30" s="38"/>
      <c r="AT30" s="38"/>
      <c r="AU30" s="38"/>
    </row>
    <row r="31" spans="1:47" x14ac:dyDescent="0.2">
      <c r="A31" s="42" t="s">
        <v>71</v>
      </c>
      <c r="B31" s="81"/>
      <c r="C31" s="89"/>
      <c r="D31" s="91">
        <v>3714.4727189607047</v>
      </c>
      <c r="E31" s="54">
        <f>(D31/D30-1)*100</f>
        <v>4.7864613558229685</v>
      </c>
      <c r="F31" s="54">
        <v>3752.916208680504</v>
      </c>
      <c r="G31" s="41">
        <v>2.558101069776253</v>
      </c>
      <c r="H31" s="41">
        <v>3695.7631739178037</v>
      </c>
      <c r="I31" s="41">
        <v>2.083434051948152</v>
      </c>
      <c r="J31" s="38">
        <v>3505.7894259647719</v>
      </c>
      <c r="K31" s="38">
        <v>3.53939871416864</v>
      </c>
      <c r="L31" s="38">
        <v>3264.8053584088634</v>
      </c>
      <c r="M31" s="38">
        <v>1.9941036462732598</v>
      </c>
      <c r="N31" s="38">
        <v>3158.27329538</v>
      </c>
      <c r="O31" s="41">
        <v>5.6457048903052254</v>
      </c>
      <c r="P31" s="38"/>
      <c r="Q31" s="39"/>
      <c r="R31" s="39"/>
      <c r="S31" s="38"/>
      <c r="W31" s="40"/>
      <c r="X31" s="39"/>
      <c r="Y31" s="38"/>
      <c r="Z31" s="38"/>
      <c r="AA31" s="38"/>
      <c r="AB31" s="38"/>
      <c r="AC31" s="38"/>
      <c r="AD31" s="38"/>
      <c r="AE31" s="38"/>
      <c r="AF31" s="38"/>
      <c r="AG31" s="38"/>
      <c r="AH31" s="38"/>
      <c r="AI31" s="38"/>
      <c r="AJ31" s="38"/>
      <c r="AK31" s="38"/>
      <c r="AL31" s="38"/>
      <c r="AM31" s="38"/>
      <c r="AN31" s="38"/>
      <c r="AO31" s="38"/>
      <c r="AP31" s="38"/>
      <c r="AQ31" s="38"/>
      <c r="AR31" s="38"/>
      <c r="AS31" s="38"/>
      <c r="AT31" s="38"/>
      <c r="AU31" s="38"/>
    </row>
    <row r="32" spans="1:47" x14ac:dyDescent="0.2">
      <c r="A32" s="42" t="s">
        <v>73</v>
      </c>
      <c r="B32" s="81"/>
      <c r="C32" s="89"/>
      <c r="D32" s="91">
        <v>4062.1236621405951</v>
      </c>
      <c r="E32" s="54">
        <f t="shared" ref="E32:E33" si="1">(D32/D31-1)*100</f>
        <v>9.3593618659598476</v>
      </c>
      <c r="F32" s="54">
        <v>4077.9649021152868</v>
      </c>
      <c r="G32" s="41">
        <v>8.6612297040617126</v>
      </c>
      <c r="H32" s="41">
        <v>4016.0090635482852</v>
      </c>
      <c r="I32" s="41">
        <v>8.6652167511858114</v>
      </c>
      <c r="J32" s="38">
        <v>3870.9517778963582</v>
      </c>
      <c r="K32" s="38">
        <v>10.415980755350018</v>
      </c>
      <c r="L32" s="38"/>
      <c r="M32" s="38"/>
      <c r="N32" s="38"/>
      <c r="O32" s="41"/>
      <c r="P32" s="38"/>
      <c r="Q32" s="39"/>
      <c r="R32" s="39"/>
      <c r="S32" s="38"/>
      <c r="W32" s="40"/>
      <c r="X32" s="39"/>
      <c r="Y32" s="38"/>
      <c r="Z32" s="38"/>
      <c r="AA32" s="38"/>
      <c r="AB32" s="38"/>
      <c r="AC32" s="38"/>
      <c r="AD32" s="38"/>
      <c r="AE32" s="38"/>
      <c r="AF32" s="38"/>
      <c r="AG32" s="38"/>
      <c r="AH32" s="38"/>
      <c r="AI32" s="38"/>
      <c r="AJ32" s="38"/>
      <c r="AK32" s="38"/>
      <c r="AL32" s="38"/>
      <c r="AM32" s="38"/>
      <c r="AN32" s="38"/>
      <c r="AO32" s="38"/>
      <c r="AP32" s="38"/>
      <c r="AQ32" s="38"/>
      <c r="AR32" s="38"/>
      <c r="AS32" s="38"/>
      <c r="AT32" s="38"/>
      <c r="AU32" s="38"/>
    </row>
    <row r="33" spans="1:47" x14ac:dyDescent="0.2">
      <c r="A33" s="42" t="s">
        <v>77</v>
      </c>
      <c r="B33" s="81"/>
      <c r="C33" s="89"/>
      <c r="D33" s="91">
        <v>4516.7889090335339</v>
      </c>
      <c r="E33" s="54">
        <f t="shared" si="1"/>
        <v>11.192796790764037</v>
      </c>
      <c r="F33" s="54">
        <v>4497.3308908013405</v>
      </c>
      <c r="G33" s="41">
        <v>10.283707652033103</v>
      </c>
      <c r="H33" s="41"/>
      <c r="I33" s="41"/>
      <c r="J33" s="38"/>
      <c r="K33" s="38"/>
      <c r="L33" s="38"/>
      <c r="M33" s="38"/>
      <c r="N33" s="38"/>
      <c r="O33" s="41"/>
      <c r="P33" s="38"/>
      <c r="Q33" s="39"/>
      <c r="R33" s="39"/>
      <c r="S33" s="38"/>
      <c r="W33" s="40"/>
      <c r="X33" s="39"/>
      <c r="Y33" s="38"/>
      <c r="Z33" s="38"/>
      <c r="AA33" s="38"/>
      <c r="AB33" s="38"/>
      <c r="AC33" s="38"/>
      <c r="AD33" s="38"/>
      <c r="AE33" s="38"/>
      <c r="AF33" s="38"/>
      <c r="AG33" s="38"/>
      <c r="AH33" s="38"/>
      <c r="AI33" s="38"/>
      <c r="AJ33" s="38"/>
      <c r="AK33" s="38"/>
      <c r="AL33" s="38"/>
      <c r="AM33" s="38"/>
      <c r="AN33" s="38"/>
      <c r="AO33" s="38"/>
      <c r="AP33" s="38"/>
      <c r="AQ33" s="38"/>
      <c r="AR33" s="38"/>
      <c r="AS33" s="38"/>
      <c r="AT33" s="38"/>
      <c r="AU33" s="38"/>
    </row>
    <row r="34" spans="1:47" ht="3.75" customHeight="1" thickBot="1" x14ac:dyDescent="0.25">
      <c r="A34" s="43"/>
      <c r="B34" s="59"/>
      <c r="C34" s="66"/>
      <c r="D34" s="86"/>
      <c r="E34" s="86"/>
      <c r="F34" s="86"/>
      <c r="G34" s="86"/>
      <c r="H34" s="86"/>
      <c r="I34" s="86"/>
      <c r="J34" s="59"/>
      <c r="K34" s="66">
        <v>0.1062542432142155</v>
      </c>
      <c r="L34" s="59"/>
      <c r="M34" s="66"/>
      <c r="N34" s="59"/>
      <c r="O34" s="66"/>
      <c r="P34" s="59"/>
      <c r="Q34" s="66"/>
      <c r="R34" s="59"/>
      <c r="S34" s="66"/>
      <c r="T34" s="59"/>
      <c r="U34" s="66"/>
      <c r="V34" s="59"/>
      <c r="W34" s="66"/>
      <c r="X34" s="59"/>
      <c r="Y34" s="66"/>
      <c r="Z34" s="59"/>
      <c r="AA34" s="66"/>
      <c r="AB34" s="59"/>
      <c r="AC34" s="66"/>
      <c r="AD34" s="59"/>
      <c r="AE34" s="66"/>
      <c r="AF34" s="59"/>
      <c r="AG34" s="66"/>
      <c r="AH34" s="59"/>
      <c r="AI34" s="66"/>
      <c r="AJ34" s="59"/>
      <c r="AK34" s="66"/>
      <c r="AL34" s="59"/>
      <c r="AM34" s="66"/>
      <c r="AN34" s="59"/>
      <c r="AO34" s="66"/>
      <c r="AP34" s="59"/>
      <c r="AQ34" s="66"/>
      <c r="AR34" s="59"/>
      <c r="AS34" s="66"/>
      <c r="AT34" s="59"/>
      <c r="AU34" s="66"/>
    </row>
    <row r="35" spans="1:47" x14ac:dyDescent="0.2">
      <c r="B35" s="13" t="s">
        <v>46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13"/>
      <c r="AG35" s="27"/>
      <c r="AH35" s="13"/>
      <c r="AI35" s="27"/>
      <c r="AJ35" s="13"/>
      <c r="AK35" s="27"/>
      <c r="AL35" s="13"/>
      <c r="AM35" s="27"/>
      <c r="AN35" s="13"/>
      <c r="AO35" s="27"/>
      <c r="AP35" s="13"/>
      <c r="AQ35" s="27"/>
      <c r="AR35" s="13"/>
      <c r="AS35" s="27"/>
      <c r="AT35" s="13"/>
      <c r="AU35" s="27"/>
    </row>
    <row r="36" spans="1:47" x14ac:dyDescent="0.2">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4"/>
      <c r="AG36" s="45"/>
      <c r="AH36" s="44"/>
      <c r="AI36" s="45"/>
      <c r="AJ36" s="44"/>
      <c r="AK36" s="45"/>
      <c r="AL36" s="44"/>
      <c r="AM36" s="45"/>
      <c r="AN36" s="44"/>
      <c r="AO36" s="45"/>
      <c r="AP36" s="44"/>
      <c r="AQ36" s="45"/>
      <c r="AR36" s="44"/>
      <c r="AS36" s="45"/>
      <c r="AT36" s="44"/>
      <c r="AU36" s="45"/>
    </row>
    <row r="37" spans="1:47" x14ac:dyDescent="0.2">
      <c r="B37" s="46"/>
      <c r="AF37" s="32"/>
      <c r="AH37" s="32"/>
      <c r="AJ37" s="32"/>
      <c r="AL37" s="32"/>
      <c r="AN37" s="32"/>
      <c r="AP37" s="32"/>
      <c r="AR37" s="32"/>
      <c r="AT37" s="32"/>
    </row>
    <row r="38" spans="1:47" x14ac:dyDescent="0.2">
      <c r="B38" s="35"/>
      <c r="AF38" s="32"/>
      <c r="AH38" s="32"/>
      <c r="AJ38" s="32"/>
      <c r="AL38" s="32"/>
      <c r="AN38" s="32"/>
      <c r="AP38" s="32"/>
      <c r="AR38" s="32"/>
      <c r="AT38" s="32"/>
    </row>
    <row r="39" spans="1:47" x14ac:dyDescent="0.2">
      <c r="B39" s="35"/>
      <c r="AF39" s="32"/>
      <c r="AH39" s="32"/>
      <c r="AJ39" s="32"/>
      <c r="AL39" s="32"/>
      <c r="AN39" s="32"/>
      <c r="AP39" s="32"/>
      <c r="AR39" s="32"/>
      <c r="AT39" s="32"/>
    </row>
    <row r="40" spans="1:47" x14ac:dyDescent="0.2">
      <c r="B40" s="35"/>
      <c r="AF40" s="32"/>
      <c r="AH40" s="32"/>
      <c r="AJ40" s="32"/>
      <c r="AL40" s="32"/>
      <c r="AN40" s="32"/>
      <c r="AP40" s="32"/>
      <c r="AR40" s="32"/>
      <c r="AT40" s="32"/>
    </row>
    <row r="41" spans="1:47" x14ac:dyDescent="0.2">
      <c r="C41" s="32"/>
      <c r="F41" s="32"/>
      <c r="G41" s="32"/>
      <c r="H41" s="32"/>
      <c r="I41" s="32"/>
      <c r="J41" s="32"/>
      <c r="K41" s="32"/>
      <c r="L41" s="32"/>
      <c r="M41" s="32"/>
      <c r="AF41" s="32"/>
      <c r="AH41" s="32"/>
      <c r="AJ41" s="32"/>
      <c r="AL41" s="32"/>
      <c r="AN41" s="32"/>
      <c r="AP41" s="32"/>
      <c r="AR41" s="32"/>
      <c r="AT41" s="32"/>
    </row>
    <row r="42" spans="1:47" x14ac:dyDescent="0.2">
      <c r="C42" s="32"/>
      <c r="D42" s="32"/>
      <c r="E42" s="32"/>
      <c r="F42" s="32"/>
      <c r="G42" s="32"/>
      <c r="H42" s="32"/>
      <c r="I42" s="32"/>
      <c r="J42" s="32"/>
      <c r="K42" s="32"/>
      <c r="L42" s="32"/>
      <c r="M42" s="32"/>
      <c r="N42" s="32"/>
      <c r="O42" s="32"/>
      <c r="AF42" s="32"/>
      <c r="AH42" s="32"/>
      <c r="AJ42" s="32"/>
      <c r="AL42" s="32"/>
      <c r="AN42" s="32"/>
      <c r="AP42" s="32"/>
      <c r="AR42" s="32"/>
      <c r="AT42" s="32"/>
    </row>
    <row r="43" spans="1:47" x14ac:dyDescent="0.2">
      <c r="C43" s="32"/>
      <c r="D43" s="32"/>
      <c r="E43" s="32"/>
      <c r="F43" s="32"/>
      <c r="G43" s="32"/>
      <c r="H43" s="32"/>
      <c r="I43" s="32"/>
      <c r="J43" s="32"/>
      <c r="K43" s="32"/>
      <c r="L43" s="32"/>
      <c r="M43" s="32"/>
      <c r="N43" s="32"/>
      <c r="O43" s="32"/>
      <c r="AF43" s="32"/>
      <c r="AH43" s="32"/>
      <c r="AJ43" s="32"/>
      <c r="AL43" s="32"/>
      <c r="AN43" s="32"/>
      <c r="AP43" s="32"/>
      <c r="AR43" s="32"/>
      <c r="AT43" s="32"/>
    </row>
    <row r="44" spans="1:47" hidden="1" x14ac:dyDescent="0.2">
      <c r="C44" s="32"/>
      <c r="D44" s="32"/>
      <c r="E44" s="32"/>
      <c r="F44" s="32"/>
      <c r="G44" s="32"/>
      <c r="H44" s="32"/>
      <c r="I44" s="32"/>
      <c r="J44" s="32"/>
      <c r="K44" s="32"/>
      <c r="L44" s="32"/>
      <c r="M44" s="32"/>
      <c r="N44" s="32"/>
      <c r="O44" s="32"/>
      <c r="AF44" s="32"/>
      <c r="AH44" s="32"/>
      <c r="AJ44" s="32"/>
      <c r="AL44" s="32"/>
      <c r="AN44" s="32"/>
      <c r="AP44" s="32"/>
      <c r="AR44" s="32"/>
      <c r="AT44" s="32"/>
    </row>
    <row r="45" spans="1:47" hidden="1" x14ac:dyDescent="0.2">
      <c r="C45" s="32"/>
      <c r="D45" s="32"/>
      <c r="E45" s="32"/>
      <c r="F45" s="32"/>
      <c r="G45" s="32"/>
      <c r="H45" s="32"/>
      <c r="I45" s="32"/>
      <c r="J45" s="32"/>
      <c r="K45" s="32"/>
      <c r="L45" s="32"/>
      <c r="M45" s="32"/>
      <c r="N45" s="32"/>
      <c r="O45" s="32"/>
      <c r="AF45" s="32"/>
      <c r="AH45" s="32"/>
      <c r="AJ45" s="32"/>
      <c r="AL45" s="32"/>
      <c r="AN45" s="32"/>
      <c r="AP45" s="32"/>
      <c r="AR45" s="32"/>
      <c r="AT45" s="32"/>
    </row>
    <row r="46" spans="1:47" hidden="1" x14ac:dyDescent="0.2">
      <c r="C46" s="32"/>
      <c r="D46" s="32"/>
      <c r="E46" s="32"/>
      <c r="F46" s="32"/>
      <c r="G46" s="32"/>
      <c r="H46" s="32"/>
      <c r="I46" s="32"/>
      <c r="J46" s="32"/>
      <c r="K46" s="32"/>
      <c r="L46" s="32"/>
      <c r="M46" s="32"/>
      <c r="N46" s="32"/>
      <c r="O46" s="32"/>
      <c r="AF46" s="32"/>
      <c r="AH46" s="32"/>
      <c r="AJ46" s="32"/>
      <c r="AL46" s="32"/>
      <c r="AN46" s="32"/>
      <c r="AP46" s="32"/>
      <c r="AR46" s="32"/>
      <c r="AT46" s="32"/>
    </row>
    <row r="47" spans="1:47" hidden="1" x14ac:dyDescent="0.2">
      <c r="C47" s="32"/>
      <c r="D47" s="32"/>
      <c r="E47" s="32"/>
      <c r="F47" s="32"/>
      <c r="G47" s="32"/>
      <c r="H47" s="32"/>
      <c r="I47" s="32"/>
      <c r="J47" s="32"/>
      <c r="K47" s="32"/>
      <c r="L47" s="32"/>
      <c r="M47" s="32"/>
      <c r="N47" s="32"/>
      <c r="O47" s="32"/>
      <c r="AF47" s="32"/>
      <c r="AH47" s="32"/>
      <c r="AJ47" s="32"/>
      <c r="AL47" s="32"/>
      <c r="AN47" s="32"/>
      <c r="AP47" s="32"/>
      <c r="AR47" s="32"/>
      <c r="AT47" s="32"/>
    </row>
    <row r="48" spans="1:47" hidden="1" x14ac:dyDescent="0.2">
      <c r="C48" s="32"/>
      <c r="D48" s="32"/>
      <c r="E48" s="32"/>
      <c r="F48" s="32"/>
      <c r="G48" s="32"/>
      <c r="H48" s="32"/>
      <c r="I48" s="32"/>
      <c r="J48" s="32"/>
      <c r="K48" s="32"/>
      <c r="L48" s="32"/>
      <c r="M48" s="32"/>
      <c r="N48" s="32"/>
      <c r="O48" s="32"/>
      <c r="AF48" s="32"/>
      <c r="AH48" s="32"/>
      <c r="AJ48" s="32"/>
      <c r="AL48" s="32"/>
      <c r="AN48" s="32"/>
      <c r="AP48" s="32"/>
      <c r="AR48" s="32"/>
      <c r="AT48" s="32"/>
    </row>
    <row r="49" spans="2:46" hidden="1" x14ac:dyDescent="0.2">
      <c r="C49" s="32"/>
      <c r="D49" s="32"/>
      <c r="E49" s="32"/>
      <c r="F49" s="32"/>
      <c r="G49" s="32"/>
      <c r="H49" s="32"/>
      <c r="I49" s="32"/>
      <c r="J49" s="32"/>
      <c r="K49" s="32"/>
      <c r="L49" s="32"/>
      <c r="M49" s="32"/>
      <c r="N49" s="32"/>
      <c r="O49" s="32"/>
      <c r="AF49" s="32"/>
      <c r="AH49" s="32"/>
      <c r="AJ49" s="32"/>
      <c r="AL49" s="32"/>
      <c r="AN49" s="32"/>
      <c r="AP49" s="32"/>
      <c r="AR49" s="32"/>
      <c r="AT49" s="32"/>
    </row>
    <row r="50" spans="2:46" hidden="1" x14ac:dyDescent="0.2">
      <c r="C50" s="32"/>
      <c r="D50" s="32"/>
      <c r="E50" s="32"/>
      <c r="F50" s="32"/>
      <c r="G50" s="32"/>
      <c r="H50" s="32"/>
      <c r="I50" s="32"/>
      <c r="J50" s="32"/>
      <c r="K50" s="32"/>
      <c r="L50" s="32"/>
      <c r="M50" s="32"/>
      <c r="N50" s="32"/>
      <c r="O50" s="32"/>
      <c r="AF50" s="32"/>
      <c r="AH50" s="32"/>
      <c r="AJ50" s="32"/>
      <c r="AL50" s="32"/>
      <c r="AN50" s="32"/>
      <c r="AP50" s="32"/>
      <c r="AR50" s="32"/>
      <c r="AT50" s="32"/>
    </row>
    <row r="51" spans="2:46" hidden="1" x14ac:dyDescent="0.2">
      <c r="C51" s="32"/>
      <c r="D51" s="32"/>
      <c r="E51" s="32"/>
      <c r="F51" s="32"/>
      <c r="G51" s="32"/>
      <c r="H51" s="32"/>
      <c r="I51" s="32"/>
      <c r="J51" s="32"/>
      <c r="K51" s="32"/>
      <c r="L51" s="32"/>
      <c r="M51" s="32"/>
      <c r="N51" s="32"/>
      <c r="O51" s="32"/>
      <c r="AF51" s="32"/>
      <c r="AH51" s="32"/>
      <c r="AJ51" s="32"/>
      <c r="AL51" s="32"/>
      <c r="AN51" s="32"/>
      <c r="AP51" s="32"/>
      <c r="AR51" s="32"/>
      <c r="AT51" s="32"/>
    </row>
    <row r="52" spans="2:46" hidden="1" x14ac:dyDescent="0.2">
      <c r="C52" s="32"/>
      <c r="D52" s="32"/>
      <c r="E52" s="32"/>
      <c r="F52" s="32"/>
      <c r="G52" s="32"/>
      <c r="H52" s="32"/>
      <c r="I52" s="32"/>
      <c r="J52" s="32"/>
      <c r="K52" s="32"/>
      <c r="L52" s="32"/>
      <c r="M52" s="32"/>
      <c r="N52" s="32"/>
      <c r="O52" s="32"/>
      <c r="AF52" s="32"/>
      <c r="AH52" s="32"/>
      <c r="AJ52" s="32"/>
      <c r="AL52" s="32"/>
      <c r="AN52" s="32"/>
      <c r="AP52" s="32"/>
      <c r="AR52" s="32"/>
      <c r="AT52" s="32"/>
    </row>
    <row r="53" spans="2:46" hidden="1" x14ac:dyDescent="0.2">
      <c r="C53" s="32"/>
      <c r="D53" s="32"/>
      <c r="E53" s="32"/>
      <c r="F53" s="32"/>
      <c r="G53" s="32"/>
      <c r="H53" s="32"/>
      <c r="I53" s="32"/>
      <c r="J53" s="32"/>
      <c r="K53" s="32"/>
      <c r="L53" s="32"/>
      <c r="M53" s="32"/>
      <c r="N53" s="32"/>
      <c r="O53" s="32"/>
      <c r="AF53" s="32"/>
      <c r="AH53" s="32"/>
      <c r="AJ53" s="32"/>
      <c r="AL53" s="32"/>
      <c r="AN53" s="32"/>
      <c r="AP53" s="32"/>
      <c r="AR53" s="32"/>
      <c r="AT53" s="32"/>
    </row>
    <row r="54" spans="2:46" hidden="1" x14ac:dyDescent="0.2">
      <c r="C54" s="32"/>
      <c r="D54" s="32"/>
      <c r="E54" s="32"/>
      <c r="F54" s="32"/>
      <c r="G54" s="32"/>
      <c r="H54" s="32"/>
      <c r="I54" s="32"/>
      <c r="J54" s="32"/>
      <c r="K54" s="32"/>
      <c r="L54" s="32"/>
      <c r="M54" s="32"/>
      <c r="N54" s="32"/>
      <c r="O54" s="32"/>
      <c r="AF54" s="32"/>
      <c r="AH54" s="32"/>
      <c r="AJ54" s="32"/>
      <c r="AL54" s="32"/>
      <c r="AN54" s="32"/>
      <c r="AP54" s="32"/>
      <c r="AR54" s="32"/>
      <c r="AT54" s="32"/>
    </row>
    <row r="55" spans="2:46" hidden="1" x14ac:dyDescent="0.2">
      <c r="C55" s="32"/>
      <c r="D55" s="32"/>
      <c r="E55" s="32"/>
      <c r="F55" s="32"/>
      <c r="G55" s="32"/>
      <c r="H55" s="32"/>
      <c r="I55" s="32"/>
      <c r="J55" s="32"/>
      <c r="K55" s="32"/>
      <c r="L55" s="32"/>
      <c r="M55" s="32"/>
      <c r="N55" s="32"/>
      <c r="O55" s="32"/>
      <c r="AF55" s="32"/>
      <c r="AH55" s="32"/>
      <c r="AJ55" s="32"/>
      <c r="AL55" s="32"/>
      <c r="AN55" s="32"/>
      <c r="AP55" s="32"/>
      <c r="AR55" s="32"/>
      <c r="AT55" s="32"/>
    </row>
    <row r="56" spans="2:46" hidden="1" x14ac:dyDescent="0.2">
      <c r="B56" s="32"/>
      <c r="C56" s="32"/>
      <c r="D56" s="32"/>
      <c r="E56" s="32"/>
      <c r="F56" s="32"/>
      <c r="G56" s="32"/>
      <c r="H56" s="32"/>
      <c r="I56" s="32"/>
      <c r="J56" s="32"/>
      <c r="K56" s="32"/>
      <c r="N56" s="32"/>
      <c r="O56" s="32"/>
      <c r="AF56" s="32"/>
      <c r="AH56" s="32"/>
      <c r="AJ56" s="32"/>
      <c r="AL56" s="32"/>
      <c r="AN56" s="32"/>
      <c r="AP56" s="32"/>
      <c r="AR56" s="32"/>
      <c r="AT56" s="32"/>
    </row>
    <row r="57" spans="2:46" ht="12.75" hidden="1" customHeight="1" x14ac:dyDescent="0.2"/>
    <row r="58" spans="2:46" hidden="1" x14ac:dyDescent="0.2"/>
    <row r="59" spans="2:46" hidden="1" x14ac:dyDescent="0.2"/>
    <row r="60" spans="2:46" hidden="1" x14ac:dyDescent="0.2"/>
    <row r="61" spans="2:46" hidden="1" x14ac:dyDescent="0.2"/>
    <row r="62" spans="2:46" hidden="1" x14ac:dyDescent="0.2"/>
    <row r="63" spans="2:46" hidden="1" x14ac:dyDescent="0.2"/>
    <row r="64" spans="2:46" hidden="1" x14ac:dyDescent="0.2"/>
  </sheetData>
  <pageMargins left="0.7" right="0.7" top="0.75" bottom="0.75" header="0.3" footer="0.3"/>
  <pageSetup paperSize="9" scale="31"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Overview</vt:lpstr>
      <vt:lpstr>Total taxation revenue</vt:lpstr>
      <vt:lpstr>Payroll tax</vt:lpstr>
      <vt:lpstr>Land transfer duty</vt:lpstr>
      <vt:lpstr>Insurance taxes</vt:lpstr>
      <vt:lpstr>Gambling taxes</vt:lpstr>
      <vt:lpstr>Motor vehicle taxes</vt:lpstr>
      <vt:lpstr>Land tax</vt:lpstr>
      <vt:lpstr>Fire services property levy</vt:lpstr>
      <vt:lpstr>Other taxes</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 Nguyen</dc:creator>
  <cp:lastModifiedBy>Hao Wang (DTF)</cp:lastModifiedBy>
  <cp:lastPrinted>2019-05-20T05:41:07Z</cp:lastPrinted>
  <dcterms:created xsi:type="dcterms:W3CDTF">2015-11-25T04:41:42Z</dcterms:created>
  <dcterms:modified xsi:type="dcterms:W3CDTF">2019-12-10T22:56:43Z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4c22b5b4-5d95-4bc3-bbb7-975d365404e4</vt:lpwstr>
  </property>
  <property fmtid="{D5CDD505-2E9C-101B-9397-08002B2CF9AE}" pid="3" name="PSPFClassification">
    <vt:lpwstr>Public</vt:lpwstr>
  </property>
  <property fmtid="{D5CDD505-2E9C-101B-9397-08002B2CF9AE}" pid="4" name="Classification">
    <vt:lpwstr>Public</vt:lpwstr>
  </property>
  <property fmtid="{D5CDD505-2E9C-101B-9397-08002B2CF9AE}" pid="5" name="MSIP_Label_7158ebbd-6c5e-441f-bfc9-4eb8c11e3978_Enabled">
    <vt:lpwstr>True</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Owner">
    <vt:lpwstr>aiden.parisi@dtf.vic.gov.au</vt:lpwstr>
  </property>
  <property fmtid="{D5CDD505-2E9C-101B-9397-08002B2CF9AE}" pid="8" name="MSIP_Label_7158ebbd-6c5e-441f-bfc9-4eb8c11e3978_SetDate">
    <vt:lpwstr>2019-10-09T05:15:55.7894085Z</vt:lpwstr>
  </property>
  <property fmtid="{D5CDD505-2E9C-101B-9397-08002B2CF9AE}" pid="9" name="MSIP_Label_7158ebbd-6c5e-441f-bfc9-4eb8c11e3978_Name">
    <vt:lpwstr>OFFICIAL</vt:lpwstr>
  </property>
  <property fmtid="{D5CDD505-2E9C-101B-9397-08002B2CF9AE}" pid="10" name="MSIP_Label_7158ebbd-6c5e-441f-bfc9-4eb8c11e3978_Application">
    <vt:lpwstr>Microsoft Azure Information Protection</vt:lpwstr>
  </property>
  <property fmtid="{D5CDD505-2E9C-101B-9397-08002B2CF9AE}" pid="11" name="MSIP_Label_7158ebbd-6c5e-441f-bfc9-4eb8c11e3978_Extended_MSFT_Method">
    <vt:lpwstr>Manual</vt:lpwstr>
  </property>
  <property fmtid="{D5CDD505-2E9C-101B-9397-08002B2CF9AE}" pid="12" name="Sensitivity">
    <vt:lpwstr>OFFICIAL</vt:lpwstr>
  </property>
</Properties>
</file>