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3.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4.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5.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drawings/drawing6.xml" ContentType="application/vnd.openxmlformats-officedocument.drawing+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mc:AlternateContent xmlns:mc="http://schemas.openxmlformats.org/markup-compatibility/2006">
    <mc:Choice Requires="x15">
      <x15ac:absPath xmlns:x15ac="http://schemas.microsoft.com/office/spreadsheetml/2010/11/ac" url="https://vicgov.sharepoint.com/sites/msteams_a486e2/Shared Documents/Digital Build/002_PROJECTS/006_Offsite Construction Guide/05 Post Contract Work/Current version - Guide &amp; Tools/"/>
    </mc:Choice>
  </mc:AlternateContent>
  <xr:revisionPtr revIDLastSave="185" documentId="8_{0660AF8F-A05B-401E-83D6-CB6904F1BA9B}" xr6:coauthVersionLast="47" xr6:coauthVersionMax="47" xr10:uidLastSave="{33B859D6-B88A-41EB-97DC-0626D3D68FDA}"/>
  <bookViews>
    <workbookView xWindow="-9262" yWindow="-16297" windowWidth="28995" windowHeight="15794" tabRatio="515" xr2:uid="{7048B23A-A382-4094-8432-E9BB9425F5E7}"/>
  </bookViews>
  <sheets>
    <sheet name="Home" sheetId="3" r:id="rId1"/>
    <sheet name="Project Information" sheetId="5" r:id="rId2"/>
    <sheet name="Project Factors" sheetId="6" r:id="rId3"/>
    <sheet name="Construction Factors" sheetId="8" r:id="rId4"/>
    <sheet name="Element Design" sheetId="9" r:id="rId5"/>
    <sheet name="Report" sheetId="10" r:id="rId6"/>
    <sheet name="Report Backend" sheetId="13" state="hidden" r:id="rId7"/>
    <sheet name="Backend" sheetId="1" state="hidden" r:id="rId8"/>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P1" i="5" l="1"/>
  <c r="C13" i="5"/>
  <c r="C15" i="6"/>
  <c r="AA5" i="9"/>
  <c r="AA26" i="9"/>
  <c r="AA27" i="9"/>
  <c r="AA28" i="9"/>
  <c r="AA29" i="9"/>
  <c r="AA25" i="9"/>
  <c r="AA19" i="9"/>
  <c r="AA20" i="9"/>
  <c r="AA21" i="9"/>
  <c r="AA22" i="9"/>
  <c r="AA18" i="9"/>
  <c r="C66" i="1"/>
  <c r="C57" i="1"/>
  <c r="AA11" i="9"/>
  <c r="AA15" i="9"/>
  <c r="AA30" i="9" l="1" a="1"/>
  <c r="AA30" i="9" s="1"/>
  <c r="AA23" i="9" a="1"/>
  <c r="AA23" i="9" s="1"/>
  <c r="C12" i="3"/>
  <c r="C48" i="1"/>
  <c r="I66" i="1"/>
  <c r="I57" i="1"/>
  <c r="A5" i="13"/>
  <c r="A4" i="13"/>
  <c r="A3" i="13"/>
  <c r="C63" i="1"/>
  <c r="K63" i="1" s="1"/>
  <c r="C64" i="1"/>
  <c r="C65" i="1"/>
  <c r="L65" i="1" s="1"/>
  <c r="C62" i="1"/>
  <c r="L62" i="1" s="1"/>
  <c r="C54" i="1"/>
  <c r="J54" i="1" s="1"/>
  <c r="C55" i="1"/>
  <c r="L55" i="1" s="1"/>
  <c r="C56" i="1"/>
  <c r="L56" i="1" s="1"/>
  <c r="C53" i="1"/>
  <c r="I53" i="1" s="1"/>
  <c r="Y5" i="9"/>
  <c r="Z5" i="9"/>
  <c r="G6" i="9"/>
  <c r="G7" i="9"/>
  <c r="C10" i="9" l="1"/>
  <c r="AC5" i="9"/>
  <c r="C24" i="9" s="1"/>
  <c r="B20" i="10" s="1"/>
  <c r="J20" i="10" s="1"/>
  <c r="J66" i="1"/>
  <c r="K66" i="1"/>
  <c r="L66" i="1"/>
  <c r="J57" i="1"/>
  <c r="K57" i="1"/>
  <c r="L57" i="1"/>
  <c r="I56" i="1"/>
  <c r="I65" i="1"/>
  <c r="I62" i="1"/>
  <c r="L63" i="1"/>
  <c r="J65" i="1"/>
  <c r="J62" i="1"/>
  <c r="K65" i="1"/>
  <c r="K54" i="1"/>
  <c r="K62" i="1"/>
  <c r="I63" i="1"/>
  <c r="J56" i="1"/>
  <c r="J63" i="1"/>
  <c r="K56" i="1"/>
  <c r="K53" i="1"/>
  <c r="I55" i="1"/>
  <c r="K55" i="1"/>
  <c r="J53" i="1"/>
  <c r="L53" i="1"/>
  <c r="J55" i="1"/>
  <c r="I54" i="1"/>
  <c r="L54" i="1"/>
  <c r="C20" i="10" l="1"/>
  <c r="C21" i="10"/>
  <c r="G17" i="10"/>
  <c r="G20" i="10"/>
  <c r="G14" i="10"/>
  <c r="Y10" i="9"/>
  <c r="B14" i="10"/>
  <c r="J14" i="10" s="1"/>
  <c r="C16" i="9"/>
  <c r="C23" i="9"/>
  <c r="C31" i="9"/>
  <c r="C17" i="9"/>
  <c r="B17" i="10" s="1"/>
  <c r="J17" i="10" s="1"/>
  <c r="C25" i="9"/>
  <c r="I58" i="1"/>
  <c r="L58" i="1"/>
  <c r="K58" i="1"/>
  <c r="J58" i="1"/>
  <c r="M58" i="1" l="1"/>
  <c r="D17" i="10" s="1"/>
  <c r="I59" i="1" a="1"/>
  <c r="I59" i="1" s="1"/>
  <c r="B26" i="9"/>
  <c r="B25" i="9"/>
  <c r="E27" i="9"/>
  <c r="B27" i="9"/>
  <c r="C28" i="9"/>
  <c r="C29" i="9"/>
  <c r="E26" i="9"/>
  <c r="B29" i="9"/>
  <c r="C26" i="9"/>
  <c r="E25" i="9"/>
  <c r="C27" i="9"/>
  <c r="E28" i="9"/>
  <c r="B28" i="9"/>
  <c r="Y24" i="9"/>
  <c r="E29" i="9"/>
  <c r="E22" i="9"/>
  <c r="E20" i="9"/>
  <c r="B22" i="9"/>
  <c r="E18" i="9"/>
  <c r="C22" i="9"/>
  <c r="Y18" i="9"/>
  <c r="C18" i="9"/>
  <c r="B20" i="9"/>
  <c r="B21" i="9"/>
  <c r="B19" i="9"/>
  <c r="B18" i="9"/>
  <c r="C20" i="9"/>
  <c r="E21" i="9"/>
  <c r="C19" i="9"/>
  <c r="E19" i="9"/>
  <c r="C21" i="9"/>
  <c r="A23" i="10" l="1"/>
  <c r="A22" i="10"/>
  <c r="A21" i="10"/>
  <c r="A20" i="10"/>
  <c r="C19" i="10"/>
  <c r="A18" i="10"/>
  <c r="A17" i="10"/>
  <c r="C16" i="10"/>
  <c r="A15" i="10"/>
  <c r="A14" i="10"/>
  <c r="C11" i="10"/>
  <c r="A9" i="10"/>
  <c r="A6" i="10"/>
  <c r="A5" i="10"/>
  <c r="A4" i="10"/>
  <c r="B2" i="10" a="1"/>
  <c r="B2" i="10" s="1"/>
  <c r="C45" i="1" l="1"/>
  <c r="C46" i="1"/>
  <c r="C47" i="1"/>
  <c r="C44" i="1"/>
  <c r="C30" i="1"/>
  <c r="C31" i="1"/>
  <c r="C32" i="1"/>
  <c r="C33" i="1"/>
  <c r="C34" i="1"/>
  <c r="C29" i="1"/>
  <c r="C16" i="1"/>
  <c r="C17" i="1"/>
  <c r="C18" i="1"/>
  <c r="C19" i="1"/>
  <c r="C20" i="1"/>
  <c r="C21" i="1"/>
  <c r="C22" i="1"/>
  <c r="C23" i="1"/>
  <c r="C15" i="1"/>
  <c r="I15" i="1" s="1"/>
  <c r="AA12" i="9"/>
  <c r="AA13" i="9"/>
  <c r="AA14" i="9"/>
  <c r="W10" i="8"/>
  <c r="W6" i="8"/>
  <c r="W7" i="8"/>
  <c r="W8" i="8"/>
  <c r="W9" i="8"/>
  <c r="W5" i="8"/>
  <c r="C12" i="8"/>
  <c r="U12" i="6"/>
  <c r="U11" i="6"/>
  <c r="U13" i="6"/>
  <c r="U10" i="6"/>
  <c r="U6" i="6"/>
  <c r="U7" i="6"/>
  <c r="U8" i="6"/>
  <c r="U5" i="6"/>
  <c r="U9" i="6"/>
  <c r="Q10" i="5"/>
  <c r="Q9" i="5"/>
  <c r="Q7" i="5"/>
  <c r="Q6" i="5"/>
  <c r="Q8" i="5"/>
  <c r="Q5" i="5"/>
  <c r="Q11" i="5" l="1" a="1"/>
  <c r="Q11" i="5" s="1"/>
  <c r="D12" i="5" s="1"/>
  <c r="AA16" i="9" a="1"/>
  <c r="AA16" i="9" s="1"/>
  <c r="AA31" i="9" s="1" a="1"/>
  <c r="AA31" i="9" s="1"/>
  <c r="E31" i="9" l="1"/>
  <c r="T1" i="6"/>
  <c r="U15" i="6" s="1" a="1"/>
  <c r="U15" i="6" s="1"/>
  <c r="V1" i="8" s="1"/>
  <c r="E23" i="9"/>
  <c r="D31" i="9"/>
  <c r="E16" i="9"/>
  <c r="E13" i="5"/>
  <c r="I23" i="1"/>
  <c r="J23" i="1"/>
  <c r="K23" i="1"/>
  <c r="L23" i="1"/>
  <c r="L47" i="1"/>
  <c r="K47" i="1"/>
  <c r="J47" i="1"/>
  <c r="I47" i="1"/>
  <c r="L46" i="1"/>
  <c r="K46" i="1"/>
  <c r="J46" i="1"/>
  <c r="I46" i="1"/>
  <c r="L45" i="1"/>
  <c r="K45" i="1"/>
  <c r="J45" i="1"/>
  <c r="I45" i="1"/>
  <c r="L44" i="1"/>
  <c r="K44" i="1"/>
  <c r="J44" i="1"/>
  <c r="I44" i="1"/>
  <c r="C5" i="1"/>
  <c r="C6" i="1"/>
  <c r="C7" i="1"/>
  <c r="C8" i="1"/>
  <c r="C9" i="1"/>
  <c r="K9" i="1" s="1"/>
  <c r="C4" i="1"/>
  <c r="I30" i="1"/>
  <c r="J30" i="1"/>
  <c r="K30" i="1"/>
  <c r="L30" i="1"/>
  <c r="I31" i="1"/>
  <c r="J31" i="1"/>
  <c r="K31" i="1"/>
  <c r="L31" i="1"/>
  <c r="I48" i="1"/>
  <c r="J48" i="1"/>
  <c r="K48" i="1"/>
  <c r="L48" i="1"/>
  <c r="I32" i="1"/>
  <c r="J32" i="1"/>
  <c r="K32" i="1"/>
  <c r="L32" i="1"/>
  <c r="I33" i="1"/>
  <c r="J33" i="1"/>
  <c r="K33" i="1"/>
  <c r="L33" i="1"/>
  <c r="I34" i="1"/>
  <c r="J34" i="1"/>
  <c r="K34" i="1"/>
  <c r="L34" i="1"/>
  <c r="L29" i="1"/>
  <c r="K29" i="1"/>
  <c r="J29" i="1"/>
  <c r="I29" i="1"/>
  <c r="I16" i="1"/>
  <c r="J16" i="1"/>
  <c r="K16" i="1"/>
  <c r="L16" i="1"/>
  <c r="I17" i="1"/>
  <c r="J17" i="1"/>
  <c r="K17" i="1"/>
  <c r="L17" i="1"/>
  <c r="I18" i="1"/>
  <c r="J18" i="1"/>
  <c r="K18" i="1"/>
  <c r="L18" i="1"/>
  <c r="I19" i="1"/>
  <c r="J19" i="1"/>
  <c r="K19" i="1"/>
  <c r="L19" i="1"/>
  <c r="I20" i="1"/>
  <c r="J20" i="1"/>
  <c r="K20" i="1"/>
  <c r="L20" i="1"/>
  <c r="I21" i="1"/>
  <c r="J21" i="1"/>
  <c r="K21" i="1"/>
  <c r="L21" i="1"/>
  <c r="I22" i="1"/>
  <c r="J22" i="1"/>
  <c r="K22" i="1"/>
  <c r="L22" i="1"/>
  <c r="L15" i="1"/>
  <c r="K15" i="1"/>
  <c r="J15" i="1"/>
  <c r="D2" i="6" l="1"/>
  <c r="D15" i="6"/>
  <c r="D2" i="8"/>
  <c r="W11" i="8" a="1"/>
  <c r="W11" i="8" s="1"/>
  <c r="H1" i="10" s="1"/>
  <c r="C3" i="10" s="1"/>
  <c r="E15" i="6"/>
  <c r="K49" i="1"/>
  <c r="J49" i="1"/>
  <c r="L49" i="1"/>
  <c r="I49" i="1"/>
  <c r="J64" i="1"/>
  <c r="J67" i="1" s="1"/>
  <c r="L64" i="1"/>
  <c r="L67" i="1" s="1"/>
  <c r="I64" i="1"/>
  <c r="I67" i="1" s="1"/>
  <c r="K64" i="1"/>
  <c r="K67" i="1" s="1"/>
  <c r="M49" i="1" l="1"/>
  <c r="D14" i="10" s="1"/>
  <c r="I68" i="1" a="1"/>
  <c r="I68" i="1" s="1"/>
  <c r="M67" i="1"/>
  <c r="I50" i="1" a="1"/>
  <c r="I50" i="1" s="1"/>
  <c r="F14" i="10" s="1"/>
  <c r="D12" i="8"/>
  <c r="Z1" i="9"/>
  <c r="D2" i="9" s="1"/>
  <c r="E12" i="8"/>
  <c r="D2" i="5"/>
  <c r="C14" i="10" l="1"/>
  <c r="C15" i="10"/>
  <c r="F20" i="10"/>
  <c r="I5" i="1"/>
  <c r="J5" i="1"/>
  <c r="K5" i="1"/>
  <c r="L5" i="1"/>
  <c r="I6" i="1"/>
  <c r="J6" i="1"/>
  <c r="K6" i="1"/>
  <c r="L6" i="1"/>
  <c r="I7" i="1"/>
  <c r="J7" i="1"/>
  <c r="K7" i="1"/>
  <c r="L7" i="1"/>
  <c r="I8" i="1"/>
  <c r="J8" i="1"/>
  <c r="K8" i="1"/>
  <c r="L8" i="1"/>
  <c r="I9" i="1"/>
  <c r="J9" i="1"/>
  <c r="L9" i="1"/>
  <c r="J4" i="1"/>
  <c r="K4" i="1"/>
  <c r="L4" i="1"/>
  <c r="I4" i="1"/>
  <c r="J35" i="1"/>
  <c r="D20" i="10" l="1"/>
  <c r="I35" i="1"/>
  <c r="K10" i="1"/>
  <c r="J10" i="1"/>
  <c r="J24" i="1"/>
  <c r="K35" i="1"/>
  <c r="K24" i="1"/>
  <c r="J38" i="1" l="1"/>
  <c r="K38" i="1"/>
  <c r="J72" i="1"/>
  <c r="L35" i="1"/>
  <c r="I24" i="1"/>
  <c r="L24" i="1"/>
  <c r="K72" i="1"/>
  <c r="L10" i="1"/>
  <c r="I10" i="1"/>
  <c r="I38" i="1" s="1"/>
  <c r="I72" i="1" l="1"/>
  <c r="L38" i="1"/>
  <c r="L72" i="1"/>
  <c r="I39" i="1" l="1" a="1"/>
  <c r="I39" i="1" s="1"/>
  <c r="F5" i="10" s="1"/>
  <c r="F17" i="10"/>
  <c r="C18" i="10" l="1"/>
  <c r="C17" i="10"/>
  <c r="C4" i="10"/>
  <c r="C9" i="10"/>
  <c r="C6" i="10"/>
  <c r="C5" i="10"/>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<sst xmlns="http://schemas.openxmlformats.org/spreadsheetml/2006/main" count="470" uniqueCount="176">
  <si>
    <t>Offsite Construction Project Evaluation Tool</t>
  </si>
  <si>
    <t>A tool for assessing the suitability of offsite construction for Victorian infrastructure projects</t>
  </si>
  <si>
    <t>About the tool</t>
  </si>
  <si>
    <t>This tool is designed for project and program managers and strategic planners who are at the initial planning stages (pre-business case or business case) and want to assess which construction method would best suit the project. The tool helps identify whether the project and its elements are more suited to modular construction, volumetric pre-fabrication, non-volumetric prefabrication or traditional construction.</t>
  </si>
  <si>
    <t>Usage</t>
  </si>
  <si>
    <t>This tool requires information about the high-level scope of your project/program. The questions were designed to be answered without having detailed designed or construction information at hand, given that the decision of utilising offsite construction should be taken before the start of the design phase.
Completing the questions should take about 10 minutes. Upon completing the tool, you will receive a report that states whether your project is applicable for offsite construction and if so to what extent.</t>
  </si>
  <si>
    <t>Assistance</t>
  </si>
  <si>
    <t xml:space="preserve">If anything seems to break, please try to refresh the tool (remember to save first!) and if problems persist, please get in touch.
If you need additional assistance or have feedback on the tool, please contact us via email: </t>
  </si>
  <si>
    <t>enquiries@opv.vic.gov.au</t>
  </si>
  <si>
    <t>The Office of Projects Victoria respectfully acknowledges the Traditional Owners of the land and pays respects to their Elders, past,  present, and emerging. We acknowledge and uphold their continuing relationship to this land and the lands that your assessment is being conducted in.</t>
  </si>
  <si>
    <t>  </t>
  </si>
  <si>
    <t>   </t>
  </si>
  <si>
    <t>)</t>
  </si>
  <si>
    <t>Previous Valid</t>
  </si>
  <si>
    <t>1.</t>
  </si>
  <si>
    <t>Project Information</t>
  </si>
  <si>
    <t>#</t>
  </si>
  <si>
    <t>Question</t>
  </si>
  <si>
    <t>Response</t>
  </si>
  <si>
    <t>Additional Information</t>
  </si>
  <si>
    <t>Validation</t>
  </si>
  <si>
    <t>Q1</t>
  </si>
  <si>
    <t xml:space="preserve">Is the project similar to others previously delivered? </t>
  </si>
  <si>
    <t>Some similar elements</t>
  </si>
  <si>
    <t>Repeated projects provide opportunity for savings in design reuse, component reuse and knowledge sharing</t>
  </si>
  <si>
    <t>Q2</t>
  </si>
  <si>
    <t>Is the project part of a larger program of works?</t>
  </si>
  <si>
    <t>No</t>
  </si>
  <si>
    <t>Programs of works across multiple sites provide opportunity for design reuse, bulk ordering of parts and program compression</t>
  </si>
  <si>
    <t>Q3</t>
  </si>
  <si>
    <t>Is there existing design and IP available for reuse?</t>
  </si>
  <si>
    <t>Yes</t>
  </si>
  <si>
    <t>Q4</t>
  </si>
  <si>
    <t>Is the project unique in terms of architectural design?</t>
  </si>
  <si>
    <t>Some architectural design reuse</t>
  </si>
  <si>
    <t>Projects with uniquely designed architectural elements may be better suited to traditional construction methods</t>
  </si>
  <si>
    <t>Q5</t>
  </si>
  <si>
    <t xml:space="preserve">Does project handover need to happen urgently after initiation? </t>
  </si>
  <si>
    <t>OSC allows for program fast-tracking through quicker construction time</t>
  </si>
  <si>
    <t>Q6</t>
  </si>
  <si>
    <t>Does the project have requirements for increasing diversity?</t>
  </si>
  <si>
    <t>The manufacturing environment of OSC has been shown to increase workforce diversity</t>
  </si>
  <si>
    <t>Overall</t>
  </si>
  <si>
    <t>Project Factors</t>
  </si>
  <si>
    <t>Is design repeatable or standardised?</t>
  </si>
  <si>
    <t xml:space="preserve">Repeated or standardised design elements such as classrooms, bridge beams or housing modules. </t>
  </si>
  <si>
    <t>Is the project likely to require significant design changes during delivery?</t>
  </si>
  <si>
    <t>OSC requires lock-in of design early in the project lifecycle</t>
  </si>
  <si>
    <t>Is it important to reduce design complexity?</t>
  </si>
  <si>
    <t>Is it important to reduce site complexity?</t>
  </si>
  <si>
    <t xml:space="preserve">OSC reduces number of trades onsite </t>
  </si>
  <si>
    <t>Is construction constrained by external factors (e.g. occupation, school holidays)?</t>
  </si>
  <si>
    <t>Some packages have constraints</t>
  </si>
  <si>
    <t>Constraint on construction requires a tight turnaround onsite, reducing onsite complexity to meet program</t>
  </si>
  <si>
    <t>Location remote from labour and infrastructure?</t>
  </si>
  <si>
    <t>Regional</t>
  </si>
  <si>
    <t>Geographically remote sites may not have access to multiple trades in a supply chain</t>
  </si>
  <si>
    <t>Q7</t>
  </si>
  <si>
    <t>Are site conditions uncertain? (e.g. geotechnical, contamination)</t>
  </si>
  <si>
    <t>Sites with unknown existing conditions may require design changes to accommodate for contamination, subsurface utilities etc.</t>
  </si>
  <si>
    <t>Q8</t>
  </si>
  <si>
    <t>Is your project suseptible to construction delays due to weather?</t>
  </si>
  <si>
    <t>Projects with susceptibility to delays due to weather may be better suited to manufacture of components offsite</t>
  </si>
  <si>
    <t>Q9</t>
  </si>
  <si>
    <t xml:space="preserve">Is there an appetite to take up innovation? </t>
  </si>
  <si>
    <t>Not specifically, but interested</t>
  </si>
  <si>
    <t>3.</t>
  </si>
  <si>
    <t>Construction Factors</t>
  </si>
  <si>
    <t>How difficult is the access to the construction site for this element (e.g. transport, swept path area)?</t>
  </si>
  <si>
    <t>Somewhat difficult (dimension considerations taken into account)</t>
  </si>
  <si>
    <t>OSC can improve inventory management (just in time), decrease stage space requirements, and avoid double handling by allowing direct installation from the delivery vehicle.</t>
  </si>
  <si>
    <t>How contained and/or constrained is the space/laydown area for the construction of this element?</t>
  </si>
  <si>
    <t>Somewhat constrained (small area requiring additional scheduling for delivery)</t>
  </si>
  <si>
    <t>Underground activities and small sites in dense urban environments usually have a contained/constrained space and limits offsite construction.</t>
  </si>
  <si>
    <t xml:space="preserve">How significant are health &amp; safety risks in the construction of this element? </t>
  </si>
  <si>
    <t>Not a key decision factor</t>
  </si>
  <si>
    <t>Health and safety risks, such as falling from heights and working alongside live operations, can be drastically reduced by manufacturing offsite in a controlled environment where work can be automated and optimised.</t>
  </si>
  <si>
    <t>How constrained are labour resources for this element?</t>
  </si>
  <si>
    <t>Somewhat constrained (schedule resources early)</t>
  </si>
  <si>
    <t>Labour resources may be constrained for roles that require high skills and experience. OSC allows people who are presently underrepresented in traditional construction to enter the workforce.</t>
  </si>
  <si>
    <t xml:space="preserve">How important for the project is reduction of construction waste? </t>
  </si>
  <si>
    <t>Important</t>
  </si>
  <si>
    <t xml:space="preserve">Environmental impacts are typically reduced as materials usage and movements are optimised. OSC typically increases energy efficiency and can reduce waste by up to 90 per cent (depending on project, materials and level of automation). </t>
  </si>
  <si>
    <t>How important for the project is reduction of onsite traffic and distruption?</t>
  </si>
  <si>
    <t>Fewer deliveries to the site of materials and components and an accelerated timeline with OSC mean less noise, disturbance, and pollution in the surrounding area.</t>
  </si>
  <si>
    <t>4.</t>
  </si>
  <si>
    <t>Element Design</t>
  </si>
  <si>
    <t>For your project, consider some elements that would typically be required that would be repeated</t>
  </si>
  <si>
    <t>Project Element</t>
  </si>
  <si>
    <t>List up to three repeatable items (separated by a comma)</t>
  </si>
  <si>
    <r>
      <rPr>
        <b/>
        <sz val="12"/>
        <rFont val="VIC"/>
        <family val="3"/>
      </rPr>
      <t>This may include:</t>
    </r>
    <r>
      <rPr>
        <sz val="12"/>
        <rFont val="VIC"/>
        <family val="3"/>
      </rPr>
      <t xml:space="preserve">
Hospitals: Bathroom modules, surgical wards, cafeteria 
Transport: Bridge abutments, road barriers, gantries
Schools: Classrooms, roof trusses, staircases
Justice: Offices, prision cells, ambulance depot 
Housing: Wall panels, elevators, kitchens</t>
    </r>
  </si>
  <si>
    <t>Q1a</t>
  </si>
  <si>
    <t>How complex is the design of this element?</t>
  </si>
  <si>
    <t>Medium - design work required</t>
  </si>
  <si>
    <t>Q2a</t>
  </si>
  <si>
    <t>How likely are significant design changes to occur during the construction phase of this element?</t>
  </si>
  <si>
    <t>Very likely - designing from scratch</t>
  </si>
  <si>
    <t>Q3a</t>
  </si>
  <si>
    <t>How high is the level of design standardisation and/or repeatability of this element across the project/program?</t>
  </si>
  <si>
    <t>Element somewhat repeated (e.g. in one package of works)</t>
  </si>
  <si>
    <t>Repeated or standardised design elements such as road barriers, toilet blocks or standard-sized classrooms</t>
  </si>
  <si>
    <t>Q4a</t>
  </si>
  <si>
    <t>How easily can this element be reused for or from other projects via Digital Models, BIM or Digital Twins?</t>
  </si>
  <si>
    <t>It's possible but not required</t>
  </si>
  <si>
    <t>Q5a</t>
  </si>
  <si>
    <t>How important is precision during construction to ensure high quality for this element?</t>
  </si>
  <si>
    <t>Requirements for elevated levels of quality control or minimal defects, or specialised functionality such as earthquake, fire or blast resistant buildings lend the development more towards OSC.</t>
  </si>
  <si>
    <t>Step 1</t>
  </si>
  <si>
    <t>Low complexity or standard design</t>
  </si>
  <si>
    <t>Step 2</t>
  </si>
  <si>
    <t>Possible</t>
  </si>
  <si>
    <t>Step 3</t>
  </si>
  <si>
    <t>Result</t>
  </si>
  <si>
    <t>Overall Project</t>
  </si>
  <si>
    <t>Recommended OSC type</t>
  </si>
  <si>
    <t>Other OSC options</t>
  </si>
  <si>
    <t>LUKey</t>
  </si>
  <si>
    <t>Display</t>
  </si>
  <si>
    <t>Project Elements</t>
  </si>
  <si>
    <t>Construction Type</t>
  </si>
  <si>
    <t>Recommended OSC Type</t>
  </si>
  <si>
    <t>Other OSC Options</t>
  </si>
  <si>
    <t>Traditional</t>
  </si>
  <si>
    <t>From the information provided in the Tool, this project is not suited for the application of Offsite Construction.</t>
  </si>
  <si>
    <t xml:space="preserve">Based on your project requirements, traditional construction may be better suited for the majority of the project. 
If it is still desired, more time spent upfront during design phase and possible increase in budget may allow for OSC. </t>
  </si>
  <si>
    <t>Offsite construction is recommended for projects with high degrees of repeatability (either the project itself or parts of the build) where there is low uncertainty of the design during construction.</t>
  </si>
  <si>
    <t xml:space="preserve">Should the project still decide to utilise OSC, the following options are available: 
Non-volumetric: Offsite preassembly of components that have no usable space by themselves. These preassemblies may be structural or non-structural and include open and closed planar or panelised systems e.g., cladding panels, precast concrete sections: posts, beams, slabs and columns, and structural steelwork trusses.
Volumetric: Offsite preassembly of components that create usable space and are installed within or onto an independent structural frame, e.g. detachable staircases and bathroom pods.
Modular: Offsite preassembled volumetric components that form or assemble to form the actual structure, fabric and enclosing useable space of the construction. Units such as offices or classrooms can be fully constructed and finished internally offsite. </t>
  </si>
  <si>
    <t>From the information provided in the Tool, this project is suitable for the application of Offsite Construction.</t>
  </si>
  <si>
    <t>The most appropriate application of offsite construction is non-volumetric prefabrication.</t>
  </si>
  <si>
    <t>Non-volumetric: Offsite preassembly of components that have no usable space by themselves. These preassemblies may be structural or non-structural and include open and closed planar or panelised systems e.g., cladding panels, precast concrete sections: posts, beams, slabs and columns, and structural steelwork trusses.</t>
  </si>
  <si>
    <t xml:space="preserve">Volumetric: Offsite preassembly of components that create usable space and are installed within or onto an independent structural frame, e.g. detachable staircases and bathroom pods.
Modular: Offsite preassembled volumetric components that form or assemble to form the actual structure, fabric and enclosing useable space of the construction. Units such as offices or classrooms can be fully constructed and finished internally offsite. </t>
  </si>
  <si>
    <t>The most appropriate application of offsite construction is volumetric prefabrication.</t>
  </si>
  <si>
    <t>Volumetric: Offsite preassembly of components that create usable space and are installed within or onto an independent structural frame, e.g. detachable staircases and bathroom pods.</t>
  </si>
  <si>
    <t xml:space="preserve">Non-volumetric: Offsite preassembly of components that have no usable space by themselves. These preassemblies may be structural or non-structural and include open and closed planar or panelised systems e.g., cladding panels, precast concrete sections: posts, beams, slabs and columns, and structural steelwork trusses.
Modular: Offsite preassembled volumetric components that form or assemble to form the actual structure, fabric and enclosing useable space of the construction. Units such as offices or classrooms can be fully constructed and finished internally offsite. </t>
  </si>
  <si>
    <t>The most appropriate application of offsite construction is modular prefabrication.</t>
  </si>
  <si>
    <t xml:space="preserve">Modular: Offsite preassembled volumetric components that form or assemble to form the actual structure, fabric and useable space of the construction, often involving multiple specialised trades. Units such as offices or classrooms can be fully constructed and finished internally offsite. </t>
  </si>
  <si>
    <t>Non-volumetric: Offsite preassembly of components that have no usable space by themselves. These preassemblies may be structural or non-structural and include open and closed planar or panelised systems e.g., cladding panels, precast concrete sections: posts, beams, slabs and columns, and structural steelwork trusses.
Volumetric: Offsite preassembly of components that create usable space and are installed within or onto an independent structural frame, e.g. detachable staircases and bathroom pods.</t>
  </si>
  <si>
    <t>From the information provided, this element is not suited to Offsite Construction.</t>
  </si>
  <si>
    <t xml:space="preserve">Traditional construction may be better suited to this element. Should OSC still be desired, additional time in design phase may be required. </t>
  </si>
  <si>
    <t>Non-Volumetric</t>
  </si>
  <si>
    <t>From the information provided, this element is suited to Offsite Construction.</t>
  </si>
  <si>
    <t>Volumetric</t>
  </si>
  <si>
    <t xml:space="preserve">From the information provided, this element is suited to Offsite Construction. </t>
  </si>
  <si>
    <t xml:space="preserve">Modular </t>
  </si>
  <si>
    <t xml:space="preserve">Project Information </t>
  </si>
  <si>
    <t>ANSWER</t>
  </si>
  <si>
    <t>Influence Factor (1.0-3.0)</t>
  </si>
  <si>
    <t xml:space="preserve">Additional Information </t>
  </si>
  <si>
    <t>Very similar</t>
  </si>
  <si>
    <t>It's new / unique</t>
  </si>
  <si>
    <t>-</t>
  </si>
  <si>
    <t>Architectural design is standardised</t>
  </si>
  <si>
    <t>Completely unique (a landmark project)</t>
  </si>
  <si>
    <t>Total</t>
  </si>
  <si>
    <t>Influence Factor (1.0-3.0) Multipler</t>
  </si>
  <si>
    <t xml:space="preserve">OSC can reduce the number of trades onsite </t>
  </si>
  <si>
    <t>Very constrained</t>
  </si>
  <si>
    <t>Remote</t>
  </si>
  <si>
    <t>Urban</t>
  </si>
  <si>
    <t>Innovation is a key metric</t>
  </si>
  <si>
    <t>Very difficult (e.g. route approval required)</t>
  </si>
  <si>
    <t>Not difficult (no considerations)</t>
  </si>
  <si>
    <t>Very constrained (no additional area)</t>
  </si>
  <si>
    <t>No constraint (large laydown area adjacent to site)</t>
  </si>
  <si>
    <t>Very important - project metric</t>
  </si>
  <si>
    <t xml:space="preserve">Very constrained (tight labour market/highly skilled roles) </t>
  </si>
  <si>
    <t>No constraints</t>
  </si>
  <si>
    <t xml:space="preserve">Environmental impacts are typically reduced as materials usage and movements are optimised. OSC typically increases energy efficiency and reduces waste by up to 40 per cent. </t>
  </si>
  <si>
    <t xml:space="preserve">Suitable Technology </t>
  </si>
  <si>
    <t>Element Design Factors</t>
  </si>
  <si>
    <t>High complexity, input required from multiple disciplines</t>
  </si>
  <si>
    <t>Unlikely - standard design</t>
  </si>
  <si>
    <t>Element repeated across project/program</t>
  </si>
  <si>
    <t>One-off</t>
  </si>
  <si>
    <t>Project requirement to be uploaded to digital model or similar</t>
  </si>
  <si>
    <t>Very important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</si>
</sst>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7">
    <font>
      <sz val="11"/>
      <color theme="1"/>
      <name val="Calibri"/>
      <family val="2"/>
      <scheme val="minor"/>
    </font>
    <font>
      <sz val="11"/>
      <color theme="1"/>
      <name val="VIC"/>
      <family val="3"/>
    </font>
    <font>
      <b/>
      <i/>
      <sz val="11"/>
      <color theme="1"/>
      <name val="VIC"/>
      <family val="3"/>
    </font>
    <font>
      <b/>
      <i/>
      <u/>
      <sz val="11"/>
      <color theme="1"/>
      <name val="VIC"/>
      <family val="3"/>
    </font>
    <font>
      <b/>
      <sz val="11"/>
      <color theme="1"/>
      <name val="VIC"/>
      <family val="3"/>
    </font>
    <font>
      <sz val="11"/>
      <name val="VIC"/>
      <family val="3"/>
    </font>
    <font>
      <sz val="12"/>
      <color theme="1"/>
      <name val="VIC"/>
      <family val="3"/>
    </font>
    <font>
      <sz val="12"/>
      <color theme="1"/>
      <name val="Helvetica Neue"/>
      <family val="2"/>
    </font>
    <font>
      <b/>
      <sz val="36"/>
      <color rgb="FF006890"/>
      <name val="VIC"/>
      <family val="3"/>
    </font>
    <font>
      <sz val="10"/>
      <color theme="1"/>
      <name val="VIC"/>
      <family val="3"/>
    </font>
    <font>
      <b/>
      <sz val="20"/>
      <color rgb="FF006890"/>
      <name val="VIC"/>
      <family val="3"/>
    </font>
    <font>
      <b/>
      <sz val="12"/>
      <color theme="1"/>
      <name val="VIC"/>
      <family val="3"/>
    </font>
    <font>
      <u/>
      <sz val="12"/>
      <color theme="10"/>
      <name val="Calibri"/>
      <family val="2"/>
      <scheme val="minor"/>
    </font>
    <font>
      <sz val="8"/>
      <color theme="1"/>
      <name val="VIC"/>
      <family val="3"/>
    </font>
    <font>
      <sz val="8"/>
      <color rgb="FF000000"/>
      <name val="Arial"/>
      <family val="2"/>
    </font>
    <font>
      <b/>
      <sz val="16"/>
      <color rgb="FFE75301"/>
      <name val="VIC"/>
      <family val="3"/>
    </font>
    <font>
      <b/>
      <sz val="16"/>
      <color rgb="FF006890"/>
      <name val="VIC"/>
      <family val="3"/>
    </font>
    <font>
      <sz val="10"/>
      <color rgb="FF757171"/>
      <name val="VIC"/>
      <family val="3"/>
    </font>
    <font>
      <u/>
      <sz val="12"/>
      <color theme="10"/>
      <name val="VIC"/>
      <family val="3"/>
    </font>
    <font>
      <b/>
      <sz val="12"/>
      <name val="VIC"/>
      <family val="3"/>
    </font>
    <font>
      <sz val="12"/>
      <name val="VIC"/>
      <family val="3"/>
    </font>
    <font>
      <b/>
      <sz val="11"/>
      <color rgb="FFFA7D00"/>
      <name val="Calibri"/>
      <family val="2"/>
      <scheme val="minor"/>
    </font>
    <font>
      <sz val="8"/>
      <name val="Calibri"/>
      <family val="2"/>
      <scheme val="minor"/>
    </font>
    <font>
      <sz val="11"/>
      <name val="Calibri"/>
      <family val="2"/>
      <scheme val="minor"/>
    </font>
    <font>
      <b/>
      <sz val="16"/>
      <name val="VIC"/>
      <family val="3"/>
    </font>
    <font>
      <u/>
      <sz val="12"/>
      <name val="VIC"/>
      <family val="3"/>
    </font>
    <font>
      <b/>
      <sz val="12"/>
      <color theme="5"/>
      <name val="VIC"/>
      <family val="3"/>
    </font>
    <font>
      <b/>
      <u/>
      <sz val="12"/>
      <color rgb="FF006890"/>
      <name val="VIC"/>
      <family val="3"/>
    </font>
    <font>
      <b/>
      <sz val="14"/>
      <color rgb="FF006890"/>
      <name val="VIC"/>
      <family val="3"/>
    </font>
    <font>
      <sz val="12"/>
      <color rgb="FF595959"/>
      <name val="VIC"/>
      <family val="3"/>
    </font>
    <font>
      <sz val="12"/>
      <color theme="2" tint="-9.9978637043366805E-2"/>
      <name val="VIC"/>
      <family val="3"/>
    </font>
    <font>
      <b/>
      <sz val="12"/>
      <color theme="1"/>
      <name val="Calibri"/>
      <family val="2"/>
      <scheme val="minor"/>
    </font>
    <font>
      <b/>
      <sz val="11"/>
      <color theme="1"/>
      <name val="Calibri"/>
      <family val="2"/>
      <scheme val="minor"/>
    </font>
    <font>
      <b/>
      <sz val="32"/>
      <color theme="4"/>
      <name val="VIC"/>
      <family val="3"/>
    </font>
    <font>
      <b/>
      <sz val="20"/>
      <color theme="4"/>
      <name val="VIC"/>
      <family val="3"/>
    </font>
    <font>
      <b/>
      <u/>
      <sz val="16"/>
      <color rgb="FF04AFAA"/>
      <name val="VIC"/>
      <family val="3"/>
    </font>
    <font>
      <sz val="12"/>
      <color rgb="FF006890"/>
      <name val="VIC"/>
      <family val="3"/>
    </font>
    <font>
      <b/>
      <u/>
      <sz val="12"/>
      <color theme="1"/>
      <name val="VIC"/>
      <family val="3"/>
    </font>
    <font>
      <b/>
      <u/>
      <sz val="12"/>
      <color rgb="FF757171"/>
      <name val="VIC"/>
      <family val="3"/>
    </font>
    <font>
      <u/>
      <sz val="12"/>
      <color rgb="FF006890"/>
      <name val="VIC"/>
      <family val="3"/>
    </font>
    <font>
      <b/>
      <sz val="16"/>
      <color theme="5"/>
      <name val="VIC"/>
      <family val="3"/>
    </font>
    <font>
      <b/>
      <u/>
      <sz val="16"/>
      <color theme="6"/>
      <name val="VIC"/>
      <family val="3"/>
    </font>
    <font>
      <b/>
      <sz val="16"/>
      <color theme="6"/>
      <name val="VIC"/>
      <family val="3"/>
    </font>
    <font>
      <u/>
      <sz val="11"/>
      <color theme="10"/>
      <name val="Calibri"/>
      <family val="2"/>
      <scheme val="minor"/>
    </font>
    <font>
      <sz val="16"/>
      <color theme="6"/>
      <name val="VIC"/>
      <family val="3"/>
    </font>
    <font>
      <sz val="12"/>
      <color theme="1"/>
      <name val="Calibri"/>
      <family val="2"/>
      <scheme val="minor"/>
    </font>
    <font>
      <i/>
      <sz val="12"/>
      <color theme="1"/>
      <name val="VIC"/>
      <family val="3"/>
    </font>
  </fonts>
  <fills count="9">
    <fill>
      <patternFill patternType="none"/>
    </fill>
    <fill>
      <patternFill patternType="gray125"/>
    </fill>
    <fill>
      <patternFill patternType="solid">
        <fgColor theme="0"/>
        <bgColor indexed="64"/>
      </patternFill>
    </fill>
    <fill>
      <patternFill patternType="solid">
        <fgColor theme="7"/>
        <bgColor indexed="64"/>
      </patternFill>
    </fill>
    <fill>
      <patternFill patternType="solid">
        <fgColor rgb="FFB6D0DC"/>
        <bgColor indexed="64"/>
      </patternFill>
    </fill>
    <fill>
      <patternFill patternType="solid">
        <fgColor rgb="FFF2F2F2"/>
      </patternFill>
    </fill>
    <fill>
      <patternFill patternType="solid">
        <fgColor rgb="FFC2F4F3"/>
        <bgColor indexed="64"/>
      </patternFill>
    </fill>
    <fill>
      <patternFill patternType="solid">
        <fgColor rgb="FFF7F7F7"/>
        <bgColor indexed="64"/>
      </patternFill>
    </fill>
    <fill>
      <patternFill patternType="solid">
        <fgColor theme="5" tint="0.79998168889431442"/>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rgb="FF7F7F7F"/>
      </left>
      <right style="thin">
        <color rgb="FF7F7F7F"/>
      </right>
      <top style="thin">
        <color rgb="FF7F7F7F"/>
      </top>
      <bottom style="thin">
        <color rgb="FF7F7F7F"/>
      </bottom>
      <diagonal/>
    </border>
    <border>
      <left/>
      <right/>
      <top/>
      <bottom style="thick">
        <color rgb="FF04AFAA"/>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thick">
        <color rgb="FF04AFAA"/>
      </top>
      <bottom style="thick">
        <color rgb="FF04AFAA"/>
      </bottom>
      <diagonal/>
    </border>
    <border>
      <left style="thin">
        <color indexed="64"/>
      </left>
      <right/>
      <top style="thin">
        <color indexed="64"/>
      </top>
      <bottom style="thin">
        <color indexed="64"/>
      </bottom>
      <diagonal/>
    </border>
    <border>
      <left style="thin">
        <color theme="6" tint="0.39994506668294322"/>
      </left>
      <right style="thin">
        <color theme="6" tint="0.39994506668294322"/>
      </right>
      <top style="thin">
        <color theme="6" tint="0.39994506668294322"/>
      </top>
      <bottom style="thin">
        <color theme="6" tint="0.39994506668294322"/>
      </bottom>
      <diagonal/>
    </border>
  </borders>
  <cellStyleXfs count="5">
    <xf numFmtId="0" fontId="0" fillId="0" borderId="0"/>
    <xf numFmtId="0" fontId="12" fillId="0" borderId="0" applyNumberFormat="0" applyFont="0" applyFill="0" applyBorder="0" applyAlignment="0" applyProtection="0"/>
    <xf numFmtId="0" fontId="21" fillId="5" borderId="9" applyNumberFormat="0" applyAlignment="0" applyProtection="0"/>
    <xf numFmtId="0" fontId="43" fillId="0" borderId="0" applyNumberFormat="0" applyFill="0" applyBorder="0" applyAlignment="0" applyProtection="0"/>
    <xf numFmtId="0" fontId="36" fillId="0" borderId="23" applyProtection="0">
      <alignment horizontal="center" vertical="center" wrapText="1"/>
    </xf>
  </cellStyleXfs>
  <cellXfs count="149">
    <xf numFmtId="0" fontId="0" fillId="0" borderId="0" xfId="0"/>
    <xf numFmtId="0" fontId="36" fillId="0" borderId="23" xfId="4" applyProtection="1">
      <alignment horizontal="center" vertical="center" wrapText="1"/>
      <protection locked="0"/>
    </xf>
    <xf numFmtId="0" fontId="1" fillId="2" borderId="0" xfId="0" applyFont="1" applyFill="1"/>
    <xf numFmtId="0" fontId="1" fillId="2" borderId="0" xfId="0" applyFont="1" applyFill="1" applyAlignment="1">
      <alignment horizontal="center" vertical="center"/>
    </xf>
    <xf numFmtId="0" fontId="1" fillId="2" borderId="0" xfId="0" applyFont="1" applyFill="1" applyAlignment="1">
      <alignment horizontal="center"/>
    </xf>
    <xf numFmtId="0" fontId="1" fillId="0" borderId="0" xfId="0" applyFont="1"/>
    <xf numFmtId="0" fontId="3" fillId="0" borderId="1" xfId="0" applyFont="1" applyBorder="1"/>
    <xf numFmtId="0" fontId="2" fillId="0" borderId="1" xfId="0" applyFont="1" applyBorder="1" applyAlignment="1">
      <alignment horizontal="center" vertical="center"/>
    </xf>
    <xf numFmtId="0" fontId="2" fillId="0" borderId="1" xfId="0" applyFont="1" applyBorder="1" applyAlignment="1">
      <alignment horizontal="center"/>
    </xf>
    <xf numFmtId="0" fontId="4" fillId="0" borderId="1" xfId="0" applyFont="1" applyBorder="1" applyAlignment="1">
      <alignment horizontal="center"/>
    </xf>
    <xf numFmtId="0" fontId="1" fillId="0" borderId="1" xfId="0" applyFont="1" applyBorder="1"/>
    <xf numFmtId="0" fontId="1" fillId="0" borderId="1" xfId="0" applyFont="1" applyBorder="1" applyAlignment="1">
      <alignment horizontal="center" vertical="center"/>
    </xf>
    <xf numFmtId="0" fontId="1" fillId="0" borderId="1" xfId="0" applyFont="1" applyBorder="1" applyAlignment="1">
      <alignment horizontal="center"/>
    </xf>
    <xf numFmtId="0" fontId="1" fillId="0" borderId="0" xfId="0" applyFont="1" applyAlignment="1">
      <alignment horizontal="center"/>
    </xf>
    <xf numFmtId="0" fontId="2" fillId="0" borderId="1" xfId="0" applyFont="1" applyBorder="1" applyAlignment="1">
      <alignment horizontal="right"/>
    </xf>
    <xf numFmtId="0" fontId="4" fillId="0" borderId="1" xfId="0" applyFont="1" applyBorder="1" applyAlignment="1">
      <alignment horizontal="center" vertical="center"/>
    </xf>
    <xf numFmtId="0" fontId="1" fillId="0" borderId="0" xfId="0" applyFont="1" applyAlignment="1">
      <alignment horizontal="center" vertical="center"/>
    </xf>
    <xf numFmtId="0" fontId="4" fillId="2" borderId="0" xfId="0" applyFont="1" applyFill="1"/>
    <xf numFmtId="0" fontId="1" fillId="2" borderId="1" xfId="0" applyFont="1" applyFill="1" applyBorder="1"/>
    <xf numFmtId="0" fontId="5" fillId="0" borderId="1" xfId="0" applyFont="1" applyBorder="1"/>
    <xf numFmtId="0" fontId="4" fillId="0" borderId="8" xfId="0" applyFont="1" applyBorder="1" applyAlignment="1">
      <alignment horizontal="center"/>
    </xf>
    <xf numFmtId="0" fontId="2" fillId="2" borderId="0" xfId="0" applyFont="1" applyFill="1" applyAlignment="1">
      <alignment horizontal="right"/>
    </xf>
    <xf numFmtId="0" fontId="2" fillId="2" borderId="0" xfId="0" applyFont="1" applyFill="1" applyAlignment="1">
      <alignment vertical="center"/>
    </xf>
    <xf numFmtId="0" fontId="3" fillId="2" borderId="1" xfId="0" applyFont="1" applyFill="1" applyBorder="1"/>
    <xf numFmtId="0" fontId="1" fillId="2" borderId="1" xfId="0" quotePrefix="1" applyFont="1" applyFill="1" applyBorder="1" applyAlignment="1">
      <alignment horizontal="right"/>
    </xf>
    <xf numFmtId="0" fontId="1" fillId="2" borderId="1" xfId="0" applyFont="1" applyFill="1" applyBorder="1" applyAlignment="1">
      <alignment horizontal="center"/>
    </xf>
    <xf numFmtId="0" fontId="6" fillId="0" borderId="0" xfId="0" applyFont="1"/>
    <xf numFmtId="0" fontId="7" fillId="0" borderId="0" xfId="0" applyFont="1"/>
    <xf numFmtId="0" fontId="11" fillId="4" borderId="0" xfId="0" applyFont="1" applyFill="1" applyAlignment="1">
      <alignment horizontal="left" vertical="top" indent="1"/>
    </xf>
    <xf numFmtId="0" fontId="6" fillId="2" borderId="0" xfId="0" applyFont="1" applyFill="1"/>
    <xf numFmtId="0" fontId="7" fillId="2" borderId="0" xfId="0" applyFont="1" applyFill="1"/>
    <xf numFmtId="0" fontId="6" fillId="2" borderId="0" xfId="0" applyFont="1" applyFill="1" applyAlignment="1">
      <alignment horizontal="left" vertical="center" indent="1"/>
    </xf>
    <xf numFmtId="0" fontId="9" fillId="2" borderId="0" xfId="0" applyFont="1" applyFill="1" applyAlignment="1">
      <alignment vertical="center"/>
    </xf>
    <xf numFmtId="0" fontId="6" fillId="2" borderId="0" xfId="0" applyFont="1" applyFill="1" applyAlignment="1">
      <alignment horizontal="left" indent="1"/>
    </xf>
    <xf numFmtId="0" fontId="10" fillId="2" borderId="0" xfId="0" applyFont="1" applyFill="1" applyAlignment="1">
      <alignment horizontal="left" vertical="center" indent="1"/>
    </xf>
    <xf numFmtId="0" fontId="6" fillId="2" borderId="0" xfId="0" applyFont="1" applyFill="1" applyAlignment="1">
      <alignment wrapText="1"/>
    </xf>
    <xf numFmtId="0" fontId="14" fillId="2" borderId="0" xfId="0" applyFont="1" applyFill="1" applyAlignment="1">
      <alignment vertical="center"/>
    </xf>
    <xf numFmtId="0" fontId="11" fillId="2" borderId="0" xfId="0" applyFont="1" applyFill="1" applyAlignment="1">
      <alignment horizontal="left" vertical="top" indent="1"/>
    </xf>
    <xf numFmtId="0" fontId="6" fillId="2" borderId="0" xfId="0" applyFont="1" applyFill="1" applyAlignment="1">
      <alignment horizontal="left" vertical="center" wrapText="1" indent="1"/>
    </xf>
    <xf numFmtId="49" fontId="10" fillId="2" borderId="0" xfId="0" applyNumberFormat="1" applyFont="1" applyFill="1" applyAlignment="1">
      <alignment horizontal="left" vertical="center" indent="1"/>
    </xf>
    <xf numFmtId="0" fontId="15" fillId="2" borderId="0" xfId="0" applyFont="1" applyFill="1" applyAlignment="1">
      <alignment horizontal="left"/>
    </xf>
    <xf numFmtId="0" fontId="6" fillId="2" borderId="0" xfId="0" applyFont="1" applyFill="1" applyAlignment="1">
      <alignment horizontal="left" wrapText="1"/>
    </xf>
    <xf numFmtId="0" fontId="11" fillId="2" borderId="0" xfId="0" applyFont="1" applyFill="1"/>
    <xf numFmtId="0" fontId="16" fillId="2" borderId="0" xfId="0" applyFont="1" applyFill="1" applyAlignment="1">
      <alignment horizontal="left" vertical="center" wrapText="1" indent="1"/>
    </xf>
    <xf numFmtId="0" fontId="19" fillId="2" borderId="0" xfId="0" applyFont="1" applyFill="1" applyAlignment="1">
      <alignment horizontal="center" vertical="center" wrapText="1"/>
    </xf>
    <xf numFmtId="0" fontId="20" fillId="2" borderId="0" xfId="0" applyFont="1" applyFill="1" applyAlignment="1">
      <alignment horizontal="left" vertical="center" wrapText="1" indent="1"/>
    </xf>
    <xf numFmtId="0" fontId="17" fillId="2" borderId="0" xfId="0" applyFont="1" applyFill="1" applyAlignment="1">
      <alignment horizontal="left" vertical="center" wrapText="1" indent="1"/>
    </xf>
    <xf numFmtId="0" fontId="18" fillId="2" borderId="0" xfId="1" applyFont="1" applyFill="1" applyAlignment="1" applyProtection="1">
      <alignment horizontal="right"/>
    </xf>
    <xf numFmtId="0" fontId="5" fillId="0" borderId="1" xfId="0" applyFont="1" applyBorder="1" applyAlignment="1">
      <alignment horizontal="center" vertical="center"/>
    </xf>
    <xf numFmtId="0" fontId="5" fillId="0" borderId="1" xfId="0" applyFont="1" applyBorder="1" applyAlignment="1">
      <alignment horizontal="center"/>
    </xf>
    <xf numFmtId="0" fontId="11" fillId="2" borderId="0" xfId="0" applyFont="1" applyFill="1" applyAlignment="1">
      <alignment vertical="center"/>
    </xf>
    <xf numFmtId="0" fontId="6" fillId="2" borderId="0" xfId="0" applyFont="1" applyFill="1" applyAlignment="1">
      <alignment vertical="center"/>
    </xf>
    <xf numFmtId="0" fontId="6" fillId="2" borderId="0" xfId="0" applyFont="1" applyFill="1" applyAlignment="1">
      <alignment vertical="center" wrapText="1"/>
    </xf>
    <xf numFmtId="0" fontId="1" fillId="2" borderId="0" xfId="0" applyFont="1" applyFill="1" applyAlignment="1">
      <alignment vertical="center" wrapText="1"/>
    </xf>
    <xf numFmtId="0" fontId="11" fillId="2" borderId="0" xfId="0" applyFont="1" applyFill="1" applyAlignment="1">
      <alignment horizontal="center" vertical="center" wrapText="1"/>
    </xf>
    <xf numFmtId="0" fontId="6" fillId="2" borderId="0" xfId="0" applyFont="1" applyFill="1" applyAlignment="1" applyProtection="1">
      <alignment horizontal="center" vertical="center" wrapText="1"/>
      <protection locked="0"/>
    </xf>
    <xf numFmtId="0" fontId="18" fillId="2" borderId="0" xfId="1" applyFont="1" applyFill="1" applyAlignment="1" applyProtection="1">
      <alignment horizontal="left" wrapText="1"/>
    </xf>
    <xf numFmtId="0" fontId="1" fillId="0" borderId="1" xfId="0" applyFont="1" applyBorder="1" applyAlignment="1">
      <alignment horizontal="left" vertical="center"/>
    </xf>
    <xf numFmtId="0" fontId="1" fillId="0" borderId="1" xfId="0" applyFont="1" applyBorder="1" applyAlignment="1">
      <alignment horizontal="left"/>
    </xf>
    <xf numFmtId="0" fontId="6" fillId="2" borderId="0" xfId="0" applyFont="1" applyFill="1" applyAlignment="1">
      <alignment horizontal="left" vertical="center" wrapText="1"/>
    </xf>
    <xf numFmtId="0" fontId="6" fillId="2" borderId="0" xfId="0" applyFont="1" applyFill="1" applyAlignment="1">
      <alignment horizontal="left" vertical="center"/>
    </xf>
    <xf numFmtId="0" fontId="0" fillId="0" borderId="0" xfId="0" applyAlignment="1">
      <alignment wrapText="1"/>
    </xf>
    <xf numFmtId="0" fontId="20" fillId="2" borderId="0" xfId="0" applyFont="1" applyFill="1"/>
    <xf numFmtId="0" fontId="23" fillId="2" borderId="0" xfId="0" applyFont="1" applyFill="1"/>
    <xf numFmtId="0" fontId="20" fillId="2" borderId="0" xfId="0" applyFont="1" applyFill="1" applyAlignment="1">
      <alignment horizontal="left" wrapText="1"/>
    </xf>
    <xf numFmtId="0" fontId="24" fillId="2" borderId="0" xfId="0" applyFont="1" applyFill="1" applyAlignment="1">
      <alignment horizontal="left" vertical="center" wrapText="1" indent="1"/>
    </xf>
    <xf numFmtId="0" fontId="19" fillId="2" borderId="0" xfId="0" applyFont="1" applyFill="1"/>
    <xf numFmtId="0" fontId="20" fillId="2" borderId="0" xfId="0" applyFont="1" applyFill="1" applyAlignment="1">
      <alignment wrapText="1"/>
    </xf>
    <xf numFmtId="0" fontId="5" fillId="2" borderId="0" xfId="0" applyFont="1" applyFill="1" applyAlignment="1">
      <alignment vertical="center" wrapText="1"/>
    </xf>
    <xf numFmtId="0" fontId="25" fillId="2" borderId="0" xfId="1" applyFont="1" applyFill="1" applyBorder="1" applyAlignment="1" applyProtection="1">
      <alignment horizontal="right"/>
    </xf>
    <xf numFmtId="0" fontId="0" fillId="2" borderId="0" xfId="0" applyFill="1"/>
    <xf numFmtId="0" fontId="26" fillId="2" borderId="0" xfId="0" applyFont="1" applyFill="1" applyAlignment="1">
      <alignment wrapText="1"/>
    </xf>
    <xf numFmtId="0" fontId="27" fillId="2" borderId="0" xfId="1" applyFont="1" applyFill="1"/>
    <xf numFmtId="0" fontId="28" fillId="6" borderId="0" xfId="0" applyFont="1" applyFill="1" applyAlignment="1">
      <alignment horizontal="left" vertical="center" wrapText="1" indent="1"/>
    </xf>
    <xf numFmtId="0" fontId="28" fillId="7" borderId="0" xfId="0" applyFont="1" applyFill="1" applyAlignment="1">
      <alignment horizontal="left" vertical="center" wrapText="1" indent="1"/>
    </xf>
    <xf numFmtId="0" fontId="31" fillId="0" borderId="0" xfId="0" applyFont="1" applyAlignment="1">
      <alignment wrapText="1"/>
    </xf>
    <xf numFmtId="0" fontId="4" fillId="2" borderId="17" xfId="0" applyFont="1" applyFill="1" applyBorder="1" applyAlignment="1">
      <alignment horizontal="center"/>
    </xf>
    <xf numFmtId="0" fontId="4" fillId="2" borderId="18" xfId="0" applyFont="1" applyFill="1" applyBorder="1" applyAlignment="1">
      <alignment horizontal="center"/>
    </xf>
    <xf numFmtId="0" fontId="4" fillId="2" borderId="19" xfId="0" applyFont="1" applyFill="1" applyBorder="1" applyAlignment="1">
      <alignment horizontal="center"/>
    </xf>
    <xf numFmtId="0" fontId="4" fillId="2" borderId="13" xfId="0" applyFont="1" applyFill="1" applyBorder="1"/>
    <xf numFmtId="0" fontId="4" fillId="2" borderId="12" xfId="0" applyFont="1" applyFill="1" applyBorder="1"/>
    <xf numFmtId="0" fontId="2" fillId="2" borderId="20" xfId="0" applyFont="1" applyFill="1" applyBorder="1" applyAlignment="1">
      <alignment horizontal="right"/>
    </xf>
    <xf numFmtId="0" fontId="2" fillId="2" borderId="11" xfId="0" applyFont="1" applyFill="1" applyBorder="1" applyAlignment="1">
      <alignment horizontal="right"/>
    </xf>
    <xf numFmtId="0" fontId="6" fillId="4" borderId="0" xfId="0" applyFont="1" applyFill="1" applyAlignment="1">
      <alignment horizontal="left" vertical="top" wrapText="1"/>
    </xf>
    <xf numFmtId="0" fontId="2" fillId="0" borderId="0" xfId="0" applyFont="1" applyAlignment="1">
      <alignment horizontal="right"/>
    </xf>
    <xf numFmtId="0" fontId="11" fillId="2" borderId="21" xfId="0" applyFont="1" applyFill="1" applyBorder="1" applyAlignment="1">
      <alignment horizontal="left" vertical="center" wrapText="1"/>
    </xf>
    <xf numFmtId="0" fontId="20" fillId="2" borderId="21" xfId="0" applyFont="1" applyFill="1" applyBorder="1" applyAlignment="1">
      <alignment horizontal="left" vertical="center" wrapText="1" indent="1"/>
    </xf>
    <xf numFmtId="0" fontId="6" fillId="2" borderId="21" xfId="0" applyFont="1" applyFill="1" applyBorder="1"/>
    <xf numFmtId="0" fontId="8" fillId="2" borderId="0" xfId="0" applyFont="1" applyFill="1" applyAlignment="1">
      <alignment horizontal="left" vertical="center" indent="1"/>
    </xf>
    <xf numFmtId="0" fontId="28" fillId="2" borderId="0" xfId="0" applyFont="1" applyFill="1" applyAlignment="1">
      <alignment horizontal="left" vertical="center" wrapText="1" indent="1"/>
    </xf>
    <xf numFmtId="0" fontId="30" fillId="2" borderId="0" xfId="0" applyFont="1" applyFill="1" applyAlignment="1">
      <alignment horizontal="left" vertical="center" wrapText="1" indent="1"/>
    </xf>
    <xf numFmtId="0" fontId="16" fillId="2" borderId="10" xfId="0" applyFont="1" applyFill="1" applyBorder="1" applyAlignment="1">
      <alignment horizontal="left" vertical="center" wrapText="1" indent="1"/>
    </xf>
    <xf numFmtId="0" fontId="6" fillId="2" borderId="10" xfId="0" applyFont="1" applyFill="1" applyBorder="1" applyAlignment="1">
      <alignment horizontal="left" vertical="center" wrapText="1" indent="1"/>
    </xf>
    <xf numFmtId="0" fontId="20" fillId="2" borderId="0" xfId="0" applyFont="1" applyFill="1" applyAlignment="1">
      <alignment horizontal="left" vertical="center"/>
    </xf>
    <xf numFmtId="0" fontId="2" fillId="0" borderId="22" xfId="0" applyFont="1" applyBorder="1" applyAlignment="1">
      <alignment horizontal="right"/>
    </xf>
    <xf numFmtId="49" fontId="20" fillId="2" borderId="0" xfId="0" applyNumberFormat="1" applyFont="1" applyFill="1"/>
    <xf numFmtId="0" fontId="32" fillId="0" borderId="0" xfId="0" applyFont="1"/>
    <xf numFmtId="0" fontId="20" fillId="0" borderId="0" xfId="0" applyFont="1" applyAlignment="1">
      <alignment horizontal="left" vertical="center"/>
    </xf>
    <xf numFmtId="0" fontId="34" fillId="2" borderId="0" xfId="0" applyFont="1" applyFill="1" applyAlignment="1">
      <alignment horizontal="left" vertical="center"/>
    </xf>
    <xf numFmtId="0" fontId="35" fillId="2" borderId="0" xfId="1" applyFont="1" applyFill="1" applyAlignment="1">
      <alignment horizontal="right"/>
    </xf>
    <xf numFmtId="0" fontId="6" fillId="2" borderId="1" xfId="0" applyFont="1" applyFill="1" applyBorder="1" applyAlignment="1">
      <alignment horizontal="center" vertical="center" wrapText="1"/>
    </xf>
    <xf numFmtId="0" fontId="6" fillId="2" borderId="1" xfId="0" applyFont="1" applyFill="1" applyBorder="1" applyAlignment="1">
      <alignment horizontal="center" vertical="center"/>
    </xf>
    <xf numFmtId="0" fontId="11" fillId="2" borderId="0" xfId="0" applyFont="1" applyFill="1" applyAlignment="1">
      <alignment horizontal="left" vertical="center" wrapText="1" indent="1"/>
    </xf>
    <xf numFmtId="0" fontId="38" fillId="2" borderId="0" xfId="0" applyFont="1" applyFill="1" applyAlignment="1">
      <alignment horizontal="left" vertical="center" wrapText="1" indent="1"/>
    </xf>
    <xf numFmtId="0" fontId="39" fillId="2" borderId="0" xfId="0" applyFont="1" applyFill="1" applyAlignment="1">
      <alignment horizontal="left" wrapText="1" indent="1"/>
    </xf>
    <xf numFmtId="0" fontId="39" fillId="2" borderId="0" xfId="0" applyFont="1" applyFill="1" applyAlignment="1">
      <alignment wrapText="1"/>
    </xf>
    <xf numFmtId="0" fontId="26" fillId="2" borderId="0" xfId="0" applyFont="1" applyFill="1" applyAlignment="1">
      <alignment horizontal="center" vertical="center" wrapText="1"/>
    </xf>
    <xf numFmtId="0" fontId="35" fillId="2" borderId="0" xfId="1" applyFont="1" applyFill="1" applyAlignment="1" applyProtection="1">
      <alignment horizontal="left" vertical="top" wrapText="1"/>
    </xf>
    <xf numFmtId="0" fontId="40" fillId="2" borderId="0" xfId="0" applyFont="1" applyFill="1" applyAlignment="1">
      <alignment horizontal="left" vertical="top" wrapText="1"/>
    </xf>
    <xf numFmtId="0" fontId="35" fillId="2" borderId="0" xfId="1" applyFont="1" applyFill="1" applyAlignment="1" applyProtection="1">
      <alignment horizontal="left" vertical="top"/>
    </xf>
    <xf numFmtId="0" fontId="41" fillId="2" borderId="0" xfId="1" applyFont="1" applyFill="1" applyAlignment="1" applyProtection="1">
      <alignment horizontal="left" wrapText="1"/>
    </xf>
    <xf numFmtId="0" fontId="42" fillId="2" borderId="0" xfId="0" applyFont="1" applyFill="1" applyAlignment="1">
      <alignment wrapText="1"/>
    </xf>
    <xf numFmtId="0" fontId="41" fillId="2" borderId="0" xfId="0" applyFont="1" applyFill="1" applyAlignment="1">
      <alignment horizontal="left" wrapText="1" indent="1"/>
    </xf>
    <xf numFmtId="0" fontId="41" fillId="2" borderId="0" xfId="0" applyFont="1" applyFill="1" applyAlignment="1">
      <alignment horizontal="left" wrapText="1"/>
    </xf>
    <xf numFmtId="0" fontId="2" fillId="0" borderId="8" xfId="0" applyFont="1" applyBorder="1" applyAlignment="1">
      <alignment horizontal="right"/>
    </xf>
    <xf numFmtId="0" fontId="41" fillId="2" borderId="0" xfId="1" applyFont="1" applyFill="1" applyAlignment="1" applyProtection="1">
      <alignment horizontal="left"/>
    </xf>
    <xf numFmtId="0" fontId="1" fillId="2" borderId="1" xfId="0" quotePrefix="1" applyFont="1" applyFill="1" applyBorder="1"/>
    <xf numFmtId="0" fontId="37" fillId="2" borderId="0" xfId="0" applyFont="1" applyFill="1" applyAlignment="1">
      <alignment horizontal="left" wrapText="1"/>
    </xf>
    <xf numFmtId="0" fontId="41" fillId="2" borderId="0" xfId="0" applyFont="1" applyFill="1" applyAlignment="1">
      <alignment wrapText="1"/>
    </xf>
    <xf numFmtId="0" fontId="36" fillId="0" borderId="23" xfId="4">
      <alignment horizontal="center" vertical="center" wrapText="1"/>
    </xf>
    <xf numFmtId="0" fontId="36" fillId="8" borderId="21" xfId="2" applyFont="1" applyFill="1" applyBorder="1" applyAlignment="1" applyProtection="1">
      <alignment horizontal="center" vertical="center" wrapText="1"/>
      <protection locked="0"/>
    </xf>
    <xf numFmtId="0" fontId="41" fillId="2" borderId="0" xfId="1" applyFont="1" applyFill="1" applyAlignment="1" applyProtection="1">
      <alignment horizontal="left" vertical="top" wrapText="1"/>
    </xf>
    <xf numFmtId="0" fontId="42" fillId="2" borderId="0" xfId="0" applyFont="1" applyFill="1" applyAlignment="1">
      <alignment horizontal="left" vertical="top" wrapText="1"/>
    </xf>
    <xf numFmtId="0" fontId="41" fillId="2" borderId="0" xfId="1" applyFont="1" applyFill="1" applyAlignment="1" applyProtection="1">
      <alignment horizontal="left" vertical="top"/>
    </xf>
    <xf numFmtId="0" fontId="10" fillId="2" borderId="0" xfId="0" applyFont="1" applyFill="1" applyAlignment="1">
      <alignment horizontal="left" vertical="center"/>
    </xf>
    <xf numFmtId="0" fontId="44" fillId="2" borderId="0" xfId="0" applyFont="1" applyFill="1" applyAlignment="1">
      <alignment wrapText="1"/>
    </xf>
    <xf numFmtId="0" fontId="44" fillId="2" borderId="0" xfId="0" applyFont="1" applyFill="1"/>
    <xf numFmtId="0" fontId="45" fillId="0" borderId="0" xfId="0" applyFont="1" applyAlignment="1">
      <alignment wrapText="1"/>
    </xf>
    <xf numFmtId="0" fontId="20" fillId="0" borderId="21" xfId="0" applyFont="1" applyBorder="1" applyAlignment="1">
      <alignment horizontal="left" vertical="center" wrapText="1" indent="1"/>
    </xf>
    <xf numFmtId="0" fontId="15" fillId="2" borderId="0" xfId="0" applyFont="1" applyFill="1" applyAlignment="1">
      <alignment horizontal="right" wrapText="1"/>
    </xf>
    <xf numFmtId="0" fontId="4" fillId="2" borderId="0" xfId="0" applyFont="1" applyFill="1" applyAlignment="1">
      <alignment vertical="center"/>
    </xf>
    <xf numFmtId="0" fontId="6" fillId="2" borderId="0" xfId="0" applyFont="1" applyFill="1" applyAlignment="1">
      <alignment horizontal="left" wrapText="1"/>
    </xf>
    <xf numFmtId="0" fontId="13" fillId="2" borderId="0" xfId="0" applyFont="1" applyFill="1" applyAlignment="1">
      <alignment horizontal="left" wrapText="1"/>
    </xf>
    <xf numFmtId="0" fontId="33" fillId="2" borderId="0" xfId="0" applyFont="1" applyFill="1" applyAlignment="1">
      <alignment horizontal="left" vertical="center" wrapText="1"/>
    </xf>
    <xf numFmtId="0" fontId="42" fillId="2" borderId="0" xfId="0" applyFont="1" applyFill="1" applyAlignment="1">
      <alignment horizontal="left" wrapText="1"/>
    </xf>
    <xf numFmtId="0" fontId="6" fillId="2" borderId="0" xfId="0" applyFont="1" applyFill="1" applyAlignment="1">
      <alignment horizontal="left"/>
    </xf>
    <xf numFmtId="0" fontId="29" fillId="7" borderId="0" xfId="0" applyFont="1" applyFill="1" applyAlignment="1">
      <alignment horizontal="left" vertical="center" wrapText="1" indent="1"/>
    </xf>
    <xf numFmtId="0" fontId="6" fillId="6" borderId="0" xfId="0" applyFont="1" applyFill="1" applyAlignment="1">
      <alignment horizontal="left" vertical="center" wrapText="1"/>
    </xf>
    <xf numFmtId="0" fontId="46" fillId="2" borderId="0" xfId="0" applyFont="1" applyFill="1" applyAlignment="1">
      <alignment horizontal="left" vertical="center" wrapText="1"/>
    </xf>
    <xf numFmtId="0" fontId="2" fillId="3" borderId="1" xfId="0" applyFont="1" applyFill="1" applyBorder="1" applyAlignment="1">
      <alignment horizontal="center" vertical="center"/>
    </xf>
    <xf numFmtId="0" fontId="2" fillId="3" borderId="3" xfId="0" applyFont="1" applyFill="1" applyBorder="1" applyAlignment="1">
      <alignment horizontal="center" vertical="center"/>
    </xf>
    <xf numFmtId="0" fontId="2" fillId="3" borderId="4" xfId="0" applyFont="1" applyFill="1" applyBorder="1" applyAlignment="1">
      <alignment horizontal="center" vertical="center"/>
    </xf>
    <xf numFmtId="0" fontId="2" fillId="3" borderId="5" xfId="0" applyFont="1" applyFill="1" applyBorder="1" applyAlignment="1">
      <alignment horizontal="center" vertical="center"/>
    </xf>
    <xf numFmtId="0" fontId="2" fillId="3" borderId="6" xfId="0" applyFont="1" applyFill="1" applyBorder="1" applyAlignment="1">
      <alignment horizontal="center" vertical="center"/>
    </xf>
    <xf numFmtId="0" fontId="2" fillId="3" borderId="2" xfId="0" applyFont="1" applyFill="1" applyBorder="1" applyAlignment="1">
      <alignment horizontal="center" vertical="center"/>
    </xf>
    <xf numFmtId="0" fontId="2" fillId="3" borderId="7" xfId="0" applyFont="1" applyFill="1" applyBorder="1" applyAlignment="1">
      <alignment horizontal="center" vertical="center"/>
    </xf>
    <xf numFmtId="0" fontId="4" fillId="2" borderId="14" xfId="0" applyFont="1" applyFill="1" applyBorder="1" applyAlignment="1">
      <alignment horizontal="center"/>
    </xf>
    <xf numFmtId="0" fontId="4" fillId="2" borderId="15" xfId="0" applyFont="1" applyFill="1" applyBorder="1" applyAlignment="1">
      <alignment horizontal="center"/>
    </xf>
    <xf numFmtId="0" fontId="4" fillId="2" borderId="16" xfId="0" applyFont="1" applyFill="1" applyBorder="1" applyAlignment="1">
      <alignment horizontal="center"/>
    </xf>
  </cellXfs>
  <cellStyles count="5">
    <cellStyle name="Calculation" xfId="2" builtinId="22"/>
    <cellStyle name="Hyperlink" xfId="1" builtinId="8"/>
    <cellStyle name="Hyperlink 2" xfId="3" xr:uid="{3A502B96-77A8-47B4-A1EF-487FCAEC0201}"/>
    <cellStyle name="Input" xfId="4" builtinId="20" customBuiltin="1"/>
    <cellStyle name="Normal" xfId="0" builtinId="0"/>
  </cellStyles>
  <dxfs count="40">
    <dxf>
      <fill>
        <patternFill patternType="none">
          <bgColor auto="1"/>
        </patternFill>
      </fill>
      <border>
        <left style="thin">
          <color theme="6"/>
        </left>
        <right style="thin">
          <color theme="6"/>
        </right>
        <top style="thin">
          <color theme="6"/>
        </top>
        <bottom style="thin">
          <color theme="6"/>
        </bottom>
        <vertical/>
        <horizontal/>
      </border>
    </dxf>
    <dxf>
      <font>
        <color theme="0"/>
      </font>
      <fill>
        <patternFill>
          <bgColor theme="0"/>
        </patternFill>
      </fill>
    </dxf>
    <dxf>
      <fill>
        <patternFill patternType="none">
          <bgColor auto="1"/>
        </patternFill>
      </fill>
      <border>
        <left style="thin">
          <color theme="6"/>
        </left>
        <right style="thin">
          <color theme="6"/>
        </right>
        <top style="thin">
          <color theme="6"/>
        </top>
        <bottom style="thin">
          <color theme="6"/>
        </bottom>
        <vertical/>
        <horizontal/>
      </border>
    </dxf>
    <dxf>
      <font>
        <color theme="0"/>
      </font>
      <fill>
        <patternFill>
          <bgColor theme="0"/>
        </patternFill>
      </fill>
    </dxf>
    <dxf>
      <fill>
        <patternFill patternType="none">
          <bgColor auto="1"/>
        </patternFill>
      </fill>
      <border>
        <left style="thin">
          <color theme="6"/>
        </left>
        <right style="thin">
          <color theme="6"/>
        </right>
        <top style="thin">
          <color theme="6"/>
        </top>
        <bottom style="thin">
          <color theme="6"/>
        </bottom>
        <vertical/>
        <horizontal/>
      </border>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border>
        <left style="thin">
          <color rgb="FF9C0006"/>
        </left>
        <right style="thin">
          <color rgb="FF9C0006"/>
        </right>
        <top style="thin">
          <color rgb="FF9C0006"/>
        </top>
        <bottom style="thin">
          <color rgb="FF9C0006"/>
        </bottom>
      </border>
    </dxf>
    <dxf>
      <border>
        <left style="thin">
          <color rgb="FF9C0006"/>
        </left>
        <right style="thin">
          <color rgb="FF9C0006"/>
        </right>
        <top style="thin">
          <color rgb="FF9C0006"/>
        </top>
        <bottom style="thin">
          <color rgb="FF9C0006"/>
        </bottom>
      </border>
    </dxf>
    <dxf>
      <border>
        <left style="thin">
          <color rgb="FFE75301"/>
        </left>
        <right style="thin">
          <color rgb="FFE75301"/>
        </right>
        <top style="thin">
          <color rgb="FFE75301"/>
        </top>
        <bottom style="thin">
          <color rgb="FFE75301"/>
        </bottom>
      </border>
    </dxf>
    <dxf>
      <border>
        <left style="thin">
          <color rgb="FFE75301"/>
        </left>
        <right style="thin">
          <color rgb="FFE75301"/>
        </right>
        <top style="thin">
          <color rgb="FFE75301"/>
        </top>
        <bottom style="thin">
          <color rgb="FFE75301"/>
        </bottom>
      </border>
    </dxf>
    <dxf>
      <border>
        <left style="thin">
          <color rgb="FFE75301"/>
        </left>
        <right style="thin">
          <color rgb="FFE75301"/>
        </right>
        <top style="thin">
          <color rgb="FFE75301"/>
        </top>
        <bottom style="thin">
          <color rgb="FFE75301"/>
        </bottom>
      </border>
    </dxf>
    <dxf>
      <font>
        <color theme="0"/>
      </font>
      <fill>
        <patternFill>
          <bgColor theme="0"/>
        </patternFill>
      </fill>
    </dxf>
    <dxf>
      <font>
        <color theme="0"/>
      </font>
      <fill>
        <patternFill>
          <bgColor theme="0"/>
        </patternFill>
      </fill>
    </dxf>
    <dxf>
      <font>
        <color theme="0"/>
      </font>
      <fill>
        <patternFill>
          <bgColor theme="0"/>
        </patternFill>
      </fill>
    </dxf>
    <dxf>
      <border>
        <left style="thin">
          <color rgb="FFE75301"/>
        </left>
        <right style="thin">
          <color rgb="FFE75301"/>
        </right>
        <top style="thin">
          <color rgb="FFE75301"/>
        </top>
        <bottom style="thin">
          <color rgb="FFE75301"/>
        </bottom>
      </border>
    </dxf>
    <dxf>
      <font>
        <color theme="0"/>
      </font>
      <fill>
        <patternFill>
          <bgColor theme="0"/>
        </patternFill>
      </fill>
    </dxf>
    <dxf>
      <font>
        <color theme="0"/>
      </font>
      <fill>
        <patternFill>
          <bgColor theme="0"/>
        </patternFill>
      </fill>
    </dxf>
    <dxf>
      <font>
        <color auto="1"/>
      </font>
      <fill>
        <patternFill>
          <bgColor theme="5" tint="0.79998168889431442"/>
        </patternFill>
      </fill>
    </dxf>
    <dxf>
      <font>
        <color theme="0"/>
      </font>
      <fill>
        <patternFill>
          <bgColor theme="0"/>
        </patternFill>
      </fill>
    </dxf>
    <dxf>
      <border>
        <left style="thin">
          <color rgb="FFE75301"/>
        </left>
        <right style="thin">
          <color rgb="FFE75301"/>
        </right>
        <top style="thin">
          <color rgb="FFE75301"/>
        </top>
        <bottom style="thin">
          <color rgb="FFE75301"/>
        </bottom>
      </border>
    </dxf>
    <dxf>
      <border>
        <left style="thin">
          <color rgb="FFE75301"/>
        </left>
        <right style="thin">
          <color rgb="FFE75301"/>
        </right>
        <top style="thin">
          <color rgb="FFE75301"/>
        </top>
        <bottom style="thin">
          <color rgb="FFE75301"/>
        </bottom>
      </border>
    </dxf>
    <dxf>
      <border>
        <left style="thin">
          <color rgb="FFE75301"/>
        </left>
        <right style="thin">
          <color rgb="FFE75301"/>
        </right>
        <top style="thin">
          <color rgb="FFE75301"/>
        </top>
        <bottom style="thin">
          <color rgb="FFE75301"/>
        </bottom>
      </border>
    </dxf>
    <dxf>
      <font>
        <color theme="0"/>
      </font>
      <fill>
        <patternFill>
          <bgColor theme="0"/>
        </patternFill>
      </fill>
    </dxf>
    <dxf>
      <font>
        <color theme="2" tint="-9.9948118533890809E-2"/>
      </font>
    </dxf>
    <dxf>
      <border>
        <left style="thin">
          <color rgb="FFE75301"/>
        </left>
        <right style="thin">
          <color rgb="FFE75301"/>
        </right>
        <top style="thin">
          <color rgb="FFE75301"/>
        </top>
        <bottom style="thin">
          <color rgb="FFE75301"/>
        </bottom>
      </border>
    </dxf>
    <dxf>
      <border>
        <left style="thin">
          <color rgb="FFE75301"/>
        </left>
        <right style="thin">
          <color rgb="FFE75301"/>
        </right>
        <top style="thin">
          <color rgb="FFE75301"/>
        </top>
        <bottom style="thin">
          <color rgb="FFE75301"/>
        </bottom>
      </border>
    </dxf>
    <dxf>
      <font>
        <color theme="0"/>
      </font>
      <fill>
        <patternFill>
          <bgColor theme="0"/>
        </patternFill>
      </fill>
    </dxf>
    <dxf>
      <font>
        <color theme="2" tint="-9.9948118533890809E-2"/>
      </font>
    </dxf>
    <dxf>
      <font>
        <color theme="2" tint="-9.9948118533890809E-2"/>
      </font>
    </dxf>
    <dxf>
      <font>
        <color theme="0"/>
      </font>
      <fill>
        <patternFill>
          <bgColor theme="0"/>
        </patternFill>
      </fill>
    </dxf>
    <dxf>
      <border>
        <left style="thin">
          <color rgb="FFE75301"/>
        </left>
        <right style="thin">
          <color rgb="FFE75301"/>
        </right>
        <top style="thin">
          <color rgb="FFE75301"/>
        </top>
        <bottom style="thin">
          <color rgb="FFE75301"/>
        </bottom>
      </border>
    </dxf>
    <dxf>
      <border>
        <left style="thin">
          <color rgb="FFE75301"/>
        </left>
        <right style="thin">
          <color rgb="FFE75301"/>
        </right>
        <top style="thin">
          <color rgb="FFE75301"/>
        </top>
        <bottom style="thin">
          <color rgb="FFE75301"/>
        </bottom>
      </border>
    </dxf>
    <dxf>
      <border>
        <left style="thin">
          <color rgb="FFE75301"/>
        </left>
        <right style="thin">
          <color rgb="FFE75301"/>
        </right>
        <top style="thin">
          <color rgb="FFE75301"/>
        </top>
        <bottom style="thin">
          <color rgb="FFE75301"/>
        </bottom>
      </border>
    </dxf>
    <dxf>
      <font>
        <color theme="0"/>
      </font>
      <fill>
        <patternFill>
          <bgColor theme="0"/>
        </patternFill>
      </fill>
    </dxf>
    <dxf>
      <font>
        <color theme="2" tint="-9.9948118533890809E-2"/>
      </font>
    </dxf>
    <dxf>
      <border>
        <left style="thin">
          <color rgb="FF9C0006"/>
        </left>
        <right style="thin">
          <color rgb="FF9C0006"/>
        </right>
        <top style="thin">
          <color rgb="FF9C0006"/>
        </top>
        <bottom style="thin">
          <color rgb="FF9C0006"/>
        </bottom>
      </border>
    </dxf>
    <dxf>
      <border>
        <left style="thin">
          <color rgb="FFE75301"/>
        </left>
        <right style="thin">
          <color rgb="FFE75301"/>
        </right>
        <top style="thin">
          <color rgb="FFE75301"/>
        </top>
        <bottom style="thin">
          <color rgb="FFE75301"/>
        </bottom>
      </border>
    </dxf>
  </dxfs>
  <tableStyles count="0" defaultTableStyle="TableStyleMedium2" defaultPivotStyle="PivotStyleLight16"/>
  <colors>
    <mruColors>
      <color rgb="FF00689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40" b="0" i="0" u="none" strike="noStrike" kern="1200" spc="0" baseline="0">
                <a:solidFill>
                  <a:sysClr val="windowText" lastClr="000000"/>
                </a:solidFill>
                <a:latin typeface="VIC" panose="00000500000000000000" pitchFamily="50" charset="0"/>
                <a:ea typeface="+mn-ea"/>
                <a:cs typeface="+mn-cs"/>
              </a:defRPr>
            </a:pPr>
            <a:r>
              <a:rPr lang="en-AU"/>
              <a:t>Construction</a:t>
            </a:r>
            <a:r>
              <a:rPr lang="en-AU" baseline="0"/>
              <a:t> Method - Running Total</a:t>
            </a:r>
            <a:endParaRPr lang="en-AU"/>
          </a:p>
        </c:rich>
      </c:tx>
      <c:overlay val="0"/>
      <c:spPr>
        <a:noFill/>
        <a:ln>
          <a:noFill/>
        </a:ln>
        <a:effectLst/>
      </c:spPr>
      <c:txPr>
        <a:bodyPr rot="0" spcFirstLastPara="1" vertOverflow="ellipsis" vert="horz" wrap="square" anchor="ctr" anchorCtr="1"/>
        <a:lstStyle/>
        <a:p>
          <a:pPr>
            <a:defRPr sz="1440" b="0" i="0" u="none" strike="noStrike" kern="1200" spc="0" baseline="0">
              <a:solidFill>
                <a:sysClr val="windowText" lastClr="000000"/>
              </a:solidFill>
              <a:latin typeface="VIC" panose="00000500000000000000" pitchFamily="50" charset="0"/>
              <a:ea typeface="+mn-ea"/>
              <a:cs typeface="+mn-cs"/>
            </a:defRPr>
          </a:pPr>
          <a:endParaRPr lang="en-US"/>
        </a:p>
      </c:txPr>
    </c:title>
    <c:autoTitleDeleted val="0"/>
    <c:plotArea>
      <c:layout>
        <c:manualLayout>
          <c:layoutTarget val="inner"/>
          <c:xMode val="edge"/>
          <c:yMode val="edge"/>
          <c:x val="0.2427100162103249"/>
          <c:y val="6.4676775702634387E-2"/>
          <c:w val="0.73992094219149251"/>
          <c:h val="0.70161335843333406"/>
        </c:manualLayout>
      </c:layout>
      <c:barChart>
        <c:barDir val="col"/>
        <c:grouping val="stacked"/>
        <c:varyColors val="0"/>
        <c:ser>
          <c:idx val="0"/>
          <c:order val="0"/>
          <c:tx>
            <c:v>Project Information</c:v>
          </c:tx>
          <c:spPr>
            <a:solidFill>
              <a:schemeClr val="accent1"/>
            </a:solidFill>
            <a:ln>
              <a:noFill/>
            </a:ln>
            <a:effectLst/>
          </c:spPr>
          <c:invertIfNegative val="0"/>
          <c:cat>
            <c:strLit>
              <c:ptCount val="4"/>
              <c:pt idx="0">
                <c:v>Modular</c:v>
              </c:pt>
              <c:pt idx="1">
                <c:v>Volumetric</c:v>
              </c:pt>
              <c:pt idx="2">
                <c:v>Non-Volumetric</c:v>
              </c:pt>
              <c:pt idx="3">
                <c:v>Traditional</c:v>
              </c:pt>
            </c:strLit>
          </c:cat>
          <c:val>
            <c:numRef>
              <c:f>Backend!$I$10:$L$10</c:f>
              <c:numCache>
                <c:formatCode>General</c:formatCode>
                <c:ptCount val="4"/>
                <c:pt idx="0">
                  <c:v>0</c:v>
                </c:pt>
                <c:pt idx="1">
                  <c:v>0</c:v>
                </c:pt>
                <c:pt idx="2">
                  <c:v>0</c:v>
                </c:pt>
                <c:pt idx="3">
                  <c:v>0</c:v>
                </c:pt>
              </c:numCache>
            </c:numRef>
          </c:val>
          <c:extLst>
            <c:ext xmlns:c16="http://schemas.microsoft.com/office/drawing/2014/chart" uri="{C3380CC4-5D6E-409C-BE32-E72D297353CC}">
              <c16:uniqueId val="{00000000-6901-44D0-ABAA-F75E47E41018}"/>
            </c:ext>
          </c:extLst>
        </c:ser>
        <c:ser>
          <c:idx val="1"/>
          <c:order val="1"/>
          <c:tx>
            <c:v>Project Factors</c:v>
          </c:tx>
          <c:spPr>
            <a:solidFill>
              <a:schemeClr val="accent3"/>
            </a:solidFill>
            <a:ln>
              <a:noFill/>
            </a:ln>
            <a:effectLst/>
          </c:spPr>
          <c:invertIfNegative val="0"/>
          <c:cat>
            <c:strLit>
              <c:ptCount val="4"/>
              <c:pt idx="0">
                <c:v>Modular</c:v>
              </c:pt>
              <c:pt idx="1">
                <c:v>Volumetric</c:v>
              </c:pt>
              <c:pt idx="2">
                <c:v>Non-Volumetric</c:v>
              </c:pt>
              <c:pt idx="3">
                <c:v>Traditional</c:v>
              </c:pt>
            </c:strLit>
          </c:cat>
          <c:val>
            <c:numRef>
              <c:f>Backend!$I$24:$L$24</c:f>
              <c:numCache>
                <c:formatCode>General</c:formatCode>
                <c:ptCount val="4"/>
                <c:pt idx="0">
                  <c:v>0</c:v>
                </c:pt>
                <c:pt idx="1">
                  <c:v>0</c:v>
                </c:pt>
                <c:pt idx="2">
                  <c:v>0</c:v>
                </c:pt>
                <c:pt idx="3">
                  <c:v>0</c:v>
                </c:pt>
              </c:numCache>
            </c:numRef>
          </c:val>
          <c:extLst>
            <c:ext xmlns:c16="http://schemas.microsoft.com/office/drawing/2014/chart" uri="{C3380CC4-5D6E-409C-BE32-E72D297353CC}">
              <c16:uniqueId val="{00000001-6901-44D0-ABAA-F75E47E41018}"/>
            </c:ext>
          </c:extLst>
        </c:ser>
        <c:ser>
          <c:idx val="2"/>
          <c:order val="2"/>
          <c:tx>
            <c:v>Construction Factors</c:v>
          </c:tx>
          <c:spPr>
            <a:solidFill>
              <a:schemeClr val="accent5"/>
            </a:solidFill>
            <a:ln>
              <a:noFill/>
            </a:ln>
            <a:effectLst/>
          </c:spPr>
          <c:invertIfNegative val="0"/>
          <c:cat>
            <c:strLit>
              <c:ptCount val="4"/>
              <c:pt idx="0">
                <c:v>Modular</c:v>
              </c:pt>
              <c:pt idx="1">
                <c:v>Volumetric</c:v>
              </c:pt>
              <c:pt idx="2">
                <c:v>Non-Volumetric</c:v>
              </c:pt>
              <c:pt idx="3">
                <c:v>Traditional</c:v>
              </c:pt>
            </c:strLit>
          </c:cat>
          <c:val>
            <c:numRef>
              <c:f>Backend!$I$35:$L$35</c:f>
              <c:numCache>
                <c:formatCode>General</c:formatCode>
                <c:ptCount val="4"/>
                <c:pt idx="0">
                  <c:v>0</c:v>
                </c:pt>
                <c:pt idx="1">
                  <c:v>0</c:v>
                </c:pt>
                <c:pt idx="2">
                  <c:v>0</c:v>
                </c:pt>
                <c:pt idx="3">
                  <c:v>0</c:v>
                </c:pt>
              </c:numCache>
            </c:numRef>
          </c:val>
          <c:extLst>
            <c:ext xmlns:c16="http://schemas.microsoft.com/office/drawing/2014/chart" uri="{C3380CC4-5D6E-409C-BE32-E72D297353CC}">
              <c16:uniqueId val="{00000002-6901-44D0-ABAA-F75E47E41018}"/>
            </c:ext>
          </c:extLst>
        </c:ser>
        <c:dLbls>
          <c:showLegendKey val="0"/>
          <c:showVal val="0"/>
          <c:showCatName val="0"/>
          <c:showSerName val="0"/>
          <c:showPercent val="0"/>
          <c:showBubbleSize val="0"/>
        </c:dLbls>
        <c:gapWidth val="150"/>
        <c:overlap val="100"/>
        <c:axId val="423546664"/>
        <c:axId val="983920336"/>
      </c:barChart>
      <c:catAx>
        <c:axId val="423546664"/>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ysClr val="windowText" lastClr="000000"/>
                </a:solidFill>
                <a:latin typeface="VIC" panose="00000500000000000000" pitchFamily="50" charset="0"/>
                <a:ea typeface="+mn-ea"/>
                <a:cs typeface="+mn-cs"/>
              </a:defRPr>
            </a:pPr>
            <a:endParaRPr lang="en-US"/>
          </a:p>
        </c:txPr>
        <c:crossAx val="983920336"/>
        <c:crosses val="autoZero"/>
        <c:auto val="1"/>
        <c:lblAlgn val="ctr"/>
        <c:lblOffset val="100"/>
        <c:noMultiLvlLbl val="0"/>
      </c:catAx>
      <c:valAx>
        <c:axId val="983920336"/>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200" b="0" i="0" u="none" strike="noStrike" kern="1200" baseline="0">
                    <a:solidFill>
                      <a:sysClr val="windowText" lastClr="000000"/>
                    </a:solidFill>
                    <a:latin typeface="VIC" panose="00000500000000000000" pitchFamily="50" charset="0"/>
                    <a:ea typeface="+mn-ea"/>
                    <a:cs typeface="+mn-cs"/>
                  </a:defRPr>
                </a:pPr>
                <a:r>
                  <a:rPr lang="en-AU"/>
                  <a:t>Score</a:t>
                </a:r>
              </a:p>
            </c:rich>
          </c:tx>
          <c:layout>
            <c:manualLayout>
              <c:xMode val="edge"/>
              <c:yMode val="edge"/>
              <c:x val="5.8692367122705869E-2"/>
              <c:y val="0.34623994063860053"/>
            </c:manualLayout>
          </c:layout>
          <c:overlay val="0"/>
          <c:spPr>
            <a:noFill/>
            <a:ln>
              <a:noFill/>
            </a:ln>
            <a:effectLst/>
          </c:spPr>
          <c:txPr>
            <a:bodyPr rot="-5400000" spcFirstLastPara="1" vertOverflow="ellipsis" vert="horz" wrap="square" anchor="ctr" anchorCtr="1"/>
            <a:lstStyle/>
            <a:p>
              <a:pPr>
                <a:defRPr sz="1200" b="0" i="0" u="none" strike="noStrike" kern="1200" baseline="0">
                  <a:solidFill>
                    <a:sysClr val="windowText" lastClr="000000"/>
                  </a:solidFill>
                  <a:latin typeface="VIC" panose="00000500000000000000" pitchFamily="50" charset="0"/>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ysClr val="windowText" lastClr="000000"/>
                </a:solidFill>
                <a:latin typeface="VIC" panose="00000500000000000000" pitchFamily="50" charset="0"/>
                <a:ea typeface="+mn-ea"/>
                <a:cs typeface="+mn-cs"/>
              </a:defRPr>
            </a:pPr>
            <a:endParaRPr lang="en-US"/>
          </a:p>
        </c:txPr>
        <c:crossAx val="423546664"/>
        <c:crosses val="autoZero"/>
        <c:crossBetween val="between"/>
      </c:valAx>
      <c:dTable>
        <c:showHorzBorder val="1"/>
        <c:showVertBorder val="1"/>
        <c:showOutline val="1"/>
        <c:showKeys val="1"/>
        <c:spPr>
          <a:noFill/>
          <a:ln w="9525" cap="flat" cmpd="sng" algn="ctr">
            <a:noFill/>
            <a:round/>
          </a:ln>
          <a:effectLst/>
        </c:spPr>
        <c:txPr>
          <a:bodyPr rot="0" spcFirstLastPara="1" vertOverflow="ellipsis" vert="horz" wrap="square" anchor="ctr" anchorCtr="1"/>
          <a:lstStyle/>
          <a:p>
            <a:pPr rtl="0">
              <a:defRPr sz="1100" b="0" i="0" u="none" strike="noStrike" kern="1200" baseline="0">
                <a:solidFill>
                  <a:sysClr val="windowText" lastClr="000000"/>
                </a:solidFill>
                <a:latin typeface="VIC" panose="00000500000000000000" pitchFamily="50" charset="0"/>
                <a:ea typeface="+mn-ea"/>
                <a:cs typeface="+mn-cs"/>
              </a:defRPr>
            </a:pPr>
            <a:endParaRPr lang="en-US"/>
          </a:p>
        </c:txPr>
      </c:dTable>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1200">
          <a:solidFill>
            <a:sysClr val="windowText" lastClr="000000"/>
          </a:solidFill>
          <a:latin typeface="VIC" panose="00000500000000000000" pitchFamily="50" charset="0"/>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40" b="0" i="0" u="none" strike="noStrike" kern="1200" spc="0" baseline="0">
                <a:solidFill>
                  <a:sysClr val="windowText" lastClr="000000"/>
                </a:solidFill>
                <a:latin typeface="VIC" panose="00000500000000000000" pitchFamily="50" charset="0"/>
                <a:ea typeface="+mn-ea"/>
                <a:cs typeface="+mn-cs"/>
              </a:defRPr>
            </a:pPr>
            <a:r>
              <a:rPr lang="en-AU"/>
              <a:t>Construction</a:t>
            </a:r>
            <a:r>
              <a:rPr lang="en-AU" baseline="0"/>
              <a:t> Method - Running Total</a:t>
            </a:r>
            <a:endParaRPr lang="en-AU"/>
          </a:p>
        </c:rich>
      </c:tx>
      <c:overlay val="0"/>
      <c:spPr>
        <a:noFill/>
        <a:ln>
          <a:noFill/>
        </a:ln>
        <a:effectLst/>
      </c:spPr>
      <c:txPr>
        <a:bodyPr rot="0" spcFirstLastPara="1" vertOverflow="ellipsis" vert="horz" wrap="square" anchor="ctr" anchorCtr="1"/>
        <a:lstStyle/>
        <a:p>
          <a:pPr>
            <a:defRPr sz="1440" b="0" i="0" u="none" strike="noStrike" kern="1200" spc="0" baseline="0">
              <a:solidFill>
                <a:sysClr val="windowText" lastClr="000000"/>
              </a:solidFill>
              <a:latin typeface="VIC" panose="00000500000000000000" pitchFamily="50" charset="0"/>
              <a:ea typeface="+mn-ea"/>
              <a:cs typeface="+mn-cs"/>
            </a:defRPr>
          </a:pPr>
          <a:endParaRPr lang="en-US"/>
        </a:p>
      </c:txPr>
    </c:title>
    <c:autoTitleDeleted val="0"/>
    <c:plotArea>
      <c:layout>
        <c:manualLayout>
          <c:layoutTarget val="inner"/>
          <c:xMode val="edge"/>
          <c:yMode val="edge"/>
          <c:x val="0.2427100162103249"/>
          <c:y val="6.4676775702634387E-2"/>
          <c:w val="0.73992094219149251"/>
          <c:h val="0.70161335843333406"/>
        </c:manualLayout>
      </c:layout>
      <c:barChart>
        <c:barDir val="col"/>
        <c:grouping val="stacked"/>
        <c:varyColors val="0"/>
        <c:ser>
          <c:idx val="0"/>
          <c:order val="0"/>
          <c:tx>
            <c:v>Project Information</c:v>
          </c:tx>
          <c:spPr>
            <a:solidFill>
              <a:schemeClr val="accent1"/>
            </a:solidFill>
            <a:ln>
              <a:noFill/>
            </a:ln>
            <a:effectLst/>
          </c:spPr>
          <c:invertIfNegative val="0"/>
          <c:cat>
            <c:strLit>
              <c:ptCount val="4"/>
              <c:pt idx="0">
                <c:v>Modular</c:v>
              </c:pt>
              <c:pt idx="1">
                <c:v>Volumetric</c:v>
              </c:pt>
              <c:pt idx="2">
                <c:v>Non-Volumetric</c:v>
              </c:pt>
              <c:pt idx="3">
                <c:v>Traditional</c:v>
              </c:pt>
            </c:strLit>
          </c:cat>
          <c:val>
            <c:numRef>
              <c:f>Backend!$I$10:$L$10</c:f>
              <c:numCache>
                <c:formatCode>General</c:formatCode>
                <c:ptCount val="4"/>
                <c:pt idx="0">
                  <c:v>0</c:v>
                </c:pt>
                <c:pt idx="1">
                  <c:v>0</c:v>
                </c:pt>
                <c:pt idx="2">
                  <c:v>0</c:v>
                </c:pt>
                <c:pt idx="3">
                  <c:v>0</c:v>
                </c:pt>
              </c:numCache>
            </c:numRef>
          </c:val>
          <c:extLst>
            <c:ext xmlns:c16="http://schemas.microsoft.com/office/drawing/2014/chart" uri="{C3380CC4-5D6E-409C-BE32-E72D297353CC}">
              <c16:uniqueId val="{00000000-A247-4ACC-A29A-DD66E4A4EFC4}"/>
            </c:ext>
          </c:extLst>
        </c:ser>
        <c:ser>
          <c:idx val="1"/>
          <c:order val="1"/>
          <c:tx>
            <c:v>Project Factors</c:v>
          </c:tx>
          <c:spPr>
            <a:solidFill>
              <a:schemeClr val="accent3"/>
            </a:solidFill>
            <a:ln>
              <a:noFill/>
            </a:ln>
            <a:effectLst/>
          </c:spPr>
          <c:invertIfNegative val="0"/>
          <c:cat>
            <c:strLit>
              <c:ptCount val="4"/>
              <c:pt idx="0">
                <c:v>Modular</c:v>
              </c:pt>
              <c:pt idx="1">
                <c:v>Volumetric</c:v>
              </c:pt>
              <c:pt idx="2">
                <c:v>Non-Volumetric</c:v>
              </c:pt>
              <c:pt idx="3">
                <c:v>Traditional</c:v>
              </c:pt>
            </c:strLit>
          </c:cat>
          <c:val>
            <c:numRef>
              <c:f>Backend!$I$24:$L$24</c:f>
              <c:numCache>
                <c:formatCode>General</c:formatCode>
                <c:ptCount val="4"/>
                <c:pt idx="0">
                  <c:v>0</c:v>
                </c:pt>
                <c:pt idx="1">
                  <c:v>0</c:v>
                </c:pt>
                <c:pt idx="2">
                  <c:v>0</c:v>
                </c:pt>
                <c:pt idx="3">
                  <c:v>0</c:v>
                </c:pt>
              </c:numCache>
            </c:numRef>
          </c:val>
          <c:extLst>
            <c:ext xmlns:c16="http://schemas.microsoft.com/office/drawing/2014/chart" uri="{C3380CC4-5D6E-409C-BE32-E72D297353CC}">
              <c16:uniqueId val="{00000001-A247-4ACC-A29A-DD66E4A4EFC4}"/>
            </c:ext>
          </c:extLst>
        </c:ser>
        <c:ser>
          <c:idx val="2"/>
          <c:order val="2"/>
          <c:tx>
            <c:v>Construction Factors</c:v>
          </c:tx>
          <c:spPr>
            <a:solidFill>
              <a:schemeClr val="accent5"/>
            </a:solidFill>
            <a:ln>
              <a:noFill/>
            </a:ln>
            <a:effectLst/>
          </c:spPr>
          <c:invertIfNegative val="0"/>
          <c:cat>
            <c:strLit>
              <c:ptCount val="4"/>
              <c:pt idx="0">
                <c:v>Modular</c:v>
              </c:pt>
              <c:pt idx="1">
                <c:v>Volumetric</c:v>
              </c:pt>
              <c:pt idx="2">
                <c:v>Non-Volumetric</c:v>
              </c:pt>
              <c:pt idx="3">
                <c:v>Traditional</c:v>
              </c:pt>
            </c:strLit>
          </c:cat>
          <c:val>
            <c:numRef>
              <c:f>Backend!$I$35:$L$35</c:f>
              <c:numCache>
                <c:formatCode>General</c:formatCode>
                <c:ptCount val="4"/>
                <c:pt idx="0">
                  <c:v>0</c:v>
                </c:pt>
                <c:pt idx="1">
                  <c:v>0</c:v>
                </c:pt>
                <c:pt idx="2">
                  <c:v>0</c:v>
                </c:pt>
                <c:pt idx="3">
                  <c:v>0</c:v>
                </c:pt>
              </c:numCache>
            </c:numRef>
          </c:val>
          <c:extLst>
            <c:ext xmlns:c16="http://schemas.microsoft.com/office/drawing/2014/chart" uri="{C3380CC4-5D6E-409C-BE32-E72D297353CC}">
              <c16:uniqueId val="{00000002-A247-4ACC-A29A-DD66E4A4EFC4}"/>
            </c:ext>
          </c:extLst>
        </c:ser>
        <c:dLbls>
          <c:showLegendKey val="0"/>
          <c:showVal val="0"/>
          <c:showCatName val="0"/>
          <c:showSerName val="0"/>
          <c:showPercent val="0"/>
          <c:showBubbleSize val="0"/>
        </c:dLbls>
        <c:gapWidth val="150"/>
        <c:overlap val="100"/>
        <c:axId val="423546664"/>
        <c:axId val="983920336"/>
      </c:barChart>
      <c:catAx>
        <c:axId val="423546664"/>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ysClr val="windowText" lastClr="000000"/>
                </a:solidFill>
                <a:latin typeface="VIC" panose="00000500000000000000" pitchFamily="50" charset="0"/>
                <a:ea typeface="+mn-ea"/>
                <a:cs typeface="+mn-cs"/>
              </a:defRPr>
            </a:pPr>
            <a:endParaRPr lang="en-US"/>
          </a:p>
        </c:txPr>
        <c:crossAx val="983920336"/>
        <c:crosses val="autoZero"/>
        <c:auto val="1"/>
        <c:lblAlgn val="ctr"/>
        <c:lblOffset val="100"/>
        <c:noMultiLvlLbl val="0"/>
      </c:catAx>
      <c:valAx>
        <c:axId val="983920336"/>
        <c:scaling>
          <c:orientation val="minMax"/>
        </c:scaling>
        <c:delete val="1"/>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200" b="0" i="0" u="none" strike="noStrike" kern="1200" baseline="0">
                    <a:solidFill>
                      <a:sysClr val="windowText" lastClr="000000"/>
                    </a:solidFill>
                    <a:latin typeface="VIC" panose="00000500000000000000" pitchFamily="50" charset="0"/>
                    <a:ea typeface="+mn-ea"/>
                    <a:cs typeface="+mn-cs"/>
                  </a:defRPr>
                </a:pPr>
                <a:r>
                  <a:rPr lang="en-AU"/>
                  <a:t>Score</a:t>
                </a:r>
              </a:p>
            </c:rich>
          </c:tx>
          <c:layout>
            <c:manualLayout>
              <c:xMode val="edge"/>
              <c:yMode val="edge"/>
              <c:x val="0.1945752360781039"/>
              <c:y val="0.3327350041988365"/>
            </c:manualLayout>
          </c:layout>
          <c:overlay val="0"/>
          <c:spPr>
            <a:noFill/>
            <a:ln>
              <a:noFill/>
            </a:ln>
            <a:effectLst/>
          </c:spPr>
          <c:txPr>
            <a:bodyPr rot="-5400000" spcFirstLastPara="1" vertOverflow="ellipsis" vert="horz" wrap="square" anchor="ctr" anchorCtr="1"/>
            <a:lstStyle/>
            <a:p>
              <a:pPr>
                <a:defRPr sz="1200" b="0" i="0" u="none" strike="noStrike" kern="1200" baseline="0">
                  <a:solidFill>
                    <a:sysClr val="windowText" lastClr="000000"/>
                  </a:solidFill>
                  <a:latin typeface="VIC" panose="00000500000000000000" pitchFamily="50" charset="0"/>
                  <a:ea typeface="+mn-ea"/>
                  <a:cs typeface="+mn-cs"/>
                </a:defRPr>
              </a:pPr>
              <a:endParaRPr lang="en-US"/>
            </a:p>
          </c:txPr>
        </c:title>
        <c:numFmt formatCode="General" sourceLinked="1"/>
        <c:majorTickMark val="none"/>
        <c:minorTickMark val="none"/>
        <c:tickLblPos val="nextTo"/>
        <c:crossAx val="423546664"/>
        <c:crosses val="autoZero"/>
        <c:crossBetween val="between"/>
      </c:valAx>
      <c:dTable>
        <c:showHorzBorder val="1"/>
        <c:showVertBorder val="1"/>
        <c:showOutline val="1"/>
        <c:showKeys val="1"/>
        <c:spPr>
          <a:noFill/>
          <a:ln w="9525" cap="flat" cmpd="sng" algn="ctr">
            <a:noFill/>
            <a:round/>
          </a:ln>
          <a:effectLst/>
        </c:spPr>
        <c:txPr>
          <a:bodyPr rot="0" spcFirstLastPara="1" vertOverflow="ellipsis" vert="horz" wrap="square" anchor="ctr" anchorCtr="1"/>
          <a:lstStyle/>
          <a:p>
            <a:pPr rtl="0">
              <a:defRPr sz="1100" b="0" i="0" u="none" strike="noStrike" kern="1200" baseline="0">
                <a:solidFill>
                  <a:sysClr val="windowText" lastClr="000000"/>
                </a:solidFill>
                <a:latin typeface="VIC" panose="00000500000000000000" pitchFamily="50" charset="0"/>
                <a:ea typeface="+mn-ea"/>
                <a:cs typeface="+mn-cs"/>
              </a:defRPr>
            </a:pPr>
            <a:endParaRPr lang="en-US"/>
          </a:p>
        </c:txPr>
      </c:dTable>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1200">
          <a:solidFill>
            <a:sysClr val="windowText" lastClr="000000"/>
          </a:solidFill>
          <a:latin typeface="VIC" panose="00000500000000000000" pitchFamily="50" charset="0"/>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40" b="0" i="0" u="none" strike="noStrike" kern="1200" spc="0" baseline="0">
                <a:solidFill>
                  <a:sysClr val="windowText" lastClr="000000"/>
                </a:solidFill>
                <a:latin typeface="VIC" panose="00000500000000000000" pitchFamily="50" charset="0"/>
                <a:ea typeface="+mn-ea"/>
                <a:cs typeface="+mn-cs"/>
              </a:defRPr>
            </a:pPr>
            <a:r>
              <a:rPr lang="en-AU"/>
              <a:t>Construction</a:t>
            </a:r>
            <a:r>
              <a:rPr lang="en-AU" baseline="0"/>
              <a:t> Method - Running Total</a:t>
            </a:r>
            <a:endParaRPr lang="en-AU"/>
          </a:p>
        </c:rich>
      </c:tx>
      <c:overlay val="0"/>
      <c:spPr>
        <a:noFill/>
        <a:ln>
          <a:noFill/>
        </a:ln>
        <a:effectLst/>
      </c:spPr>
      <c:txPr>
        <a:bodyPr rot="0" spcFirstLastPara="1" vertOverflow="ellipsis" vert="horz" wrap="square" anchor="ctr" anchorCtr="1"/>
        <a:lstStyle/>
        <a:p>
          <a:pPr>
            <a:defRPr sz="1440" b="0" i="0" u="none" strike="noStrike" kern="1200" spc="0" baseline="0">
              <a:solidFill>
                <a:sysClr val="windowText" lastClr="000000"/>
              </a:solidFill>
              <a:latin typeface="VIC" panose="00000500000000000000" pitchFamily="50" charset="0"/>
              <a:ea typeface="+mn-ea"/>
              <a:cs typeface="+mn-cs"/>
            </a:defRPr>
          </a:pPr>
          <a:endParaRPr lang="en-US"/>
        </a:p>
      </c:txPr>
    </c:title>
    <c:autoTitleDeleted val="0"/>
    <c:plotArea>
      <c:layout>
        <c:manualLayout>
          <c:layoutTarget val="inner"/>
          <c:xMode val="edge"/>
          <c:yMode val="edge"/>
          <c:x val="0.2427100162103249"/>
          <c:y val="6.4676775702634387E-2"/>
          <c:w val="0.73992094219149251"/>
          <c:h val="0.70161335843333406"/>
        </c:manualLayout>
      </c:layout>
      <c:barChart>
        <c:barDir val="col"/>
        <c:grouping val="stacked"/>
        <c:varyColors val="0"/>
        <c:ser>
          <c:idx val="0"/>
          <c:order val="0"/>
          <c:tx>
            <c:v>Project Information</c:v>
          </c:tx>
          <c:spPr>
            <a:solidFill>
              <a:schemeClr val="accent1"/>
            </a:solidFill>
            <a:ln>
              <a:noFill/>
            </a:ln>
            <a:effectLst/>
          </c:spPr>
          <c:invertIfNegative val="0"/>
          <c:cat>
            <c:strLit>
              <c:ptCount val="4"/>
              <c:pt idx="0">
                <c:v>Modular</c:v>
              </c:pt>
              <c:pt idx="1">
                <c:v>Volumetric</c:v>
              </c:pt>
              <c:pt idx="2">
                <c:v>Non-Volumetric</c:v>
              </c:pt>
              <c:pt idx="3">
                <c:v>Traditional</c:v>
              </c:pt>
            </c:strLit>
          </c:cat>
          <c:val>
            <c:numRef>
              <c:f>Backend!$I$10:$L$10</c:f>
              <c:numCache>
                <c:formatCode>General</c:formatCode>
                <c:ptCount val="4"/>
                <c:pt idx="0">
                  <c:v>0</c:v>
                </c:pt>
                <c:pt idx="1">
                  <c:v>0</c:v>
                </c:pt>
                <c:pt idx="2">
                  <c:v>0</c:v>
                </c:pt>
                <c:pt idx="3">
                  <c:v>0</c:v>
                </c:pt>
              </c:numCache>
            </c:numRef>
          </c:val>
          <c:extLst>
            <c:ext xmlns:c16="http://schemas.microsoft.com/office/drawing/2014/chart" uri="{C3380CC4-5D6E-409C-BE32-E72D297353CC}">
              <c16:uniqueId val="{00000000-ABAA-41C3-B683-995DD8694FA7}"/>
            </c:ext>
          </c:extLst>
        </c:ser>
        <c:ser>
          <c:idx val="1"/>
          <c:order val="1"/>
          <c:tx>
            <c:v>Project Factors</c:v>
          </c:tx>
          <c:spPr>
            <a:solidFill>
              <a:schemeClr val="accent3"/>
            </a:solidFill>
            <a:ln>
              <a:noFill/>
            </a:ln>
            <a:effectLst/>
          </c:spPr>
          <c:invertIfNegative val="0"/>
          <c:cat>
            <c:strLit>
              <c:ptCount val="4"/>
              <c:pt idx="0">
                <c:v>Modular</c:v>
              </c:pt>
              <c:pt idx="1">
                <c:v>Volumetric</c:v>
              </c:pt>
              <c:pt idx="2">
                <c:v>Non-Volumetric</c:v>
              </c:pt>
              <c:pt idx="3">
                <c:v>Traditional</c:v>
              </c:pt>
            </c:strLit>
          </c:cat>
          <c:val>
            <c:numRef>
              <c:f>Backend!$I$24:$L$24</c:f>
              <c:numCache>
                <c:formatCode>General</c:formatCode>
                <c:ptCount val="4"/>
                <c:pt idx="0">
                  <c:v>0</c:v>
                </c:pt>
                <c:pt idx="1">
                  <c:v>0</c:v>
                </c:pt>
                <c:pt idx="2">
                  <c:v>0</c:v>
                </c:pt>
                <c:pt idx="3">
                  <c:v>0</c:v>
                </c:pt>
              </c:numCache>
            </c:numRef>
          </c:val>
          <c:extLst>
            <c:ext xmlns:c16="http://schemas.microsoft.com/office/drawing/2014/chart" uri="{C3380CC4-5D6E-409C-BE32-E72D297353CC}">
              <c16:uniqueId val="{00000001-ABAA-41C3-B683-995DD8694FA7}"/>
            </c:ext>
          </c:extLst>
        </c:ser>
        <c:ser>
          <c:idx val="2"/>
          <c:order val="2"/>
          <c:tx>
            <c:v>Construction Factors</c:v>
          </c:tx>
          <c:spPr>
            <a:solidFill>
              <a:schemeClr val="accent5"/>
            </a:solidFill>
            <a:ln>
              <a:noFill/>
            </a:ln>
            <a:effectLst/>
          </c:spPr>
          <c:invertIfNegative val="0"/>
          <c:cat>
            <c:strLit>
              <c:ptCount val="4"/>
              <c:pt idx="0">
                <c:v>Modular</c:v>
              </c:pt>
              <c:pt idx="1">
                <c:v>Volumetric</c:v>
              </c:pt>
              <c:pt idx="2">
                <c:v>Non-Volumetric</c:v>
              </c:pt>
              <c:pt idx="3">
                <c:v>Traditional</c:v>
              </c:pt>
            </c:strLit>
          </c:cat>
          <c:val>
            <c:numRef>
              <c:f>Backend!$I$35:$L$35</c:f>
              <c:numCache>
                <c:formatCode>General</c:formatCode>
                <c:ptCount val="4"/>
                <c:pt idx="0">
                  <c:v>0</c:v>
                </c:pt>
                <c:pt idx="1">
                  <c:v>0</c:v>
                </c:pt>
                <c:pt idx="2">
                  <c:v>0</c:v>
                </c:pt>
                <c:pt idx="3">
                  <c:v>0</c:v>
                </c:pt>
              </c:numCache>
            </c:numRef>
          </c:val>
          <c:extLst>
            <c:ext xmlns:c16="http://schemas.microsoft.com/office/drawing/2014/chart" uri="{C3380CC4-5D6E-409C-BE32-E72D297353CC}">
              <c16:uniqueId val="{00000002-ABAA-41C3-B683-995DD8694FA7}"/>
            </c:ext>
          </c:extLst>
        </c:ser>
        <c:dLbls>
          <c:showLegendKey val="0"/>
          <c:showVal val="0"/>
          <c:showCatName val="0"/>
          <c:showSerName val="0"/>
          <c:showPercent val="0"/>
          <c:showBubbleSize val="0"/>
        </c:dLbls>
        <c:gapWidth val="150"/>
        <c:overlap val="100"/>
        <c:axId val="423546664"/>
        <c:axId val="983920336"/>
      </c:barChart>
      <c:catAx>
        <c:axId val="423546664"/>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ysClr val="windowText" lastClr="000000"/>
                </a:solidFill>
                <a:latin typeface="VIC" panose="00000500000000000000" pitchFamily="50" charset="0"/>
                <a:ea typeface="+mn-ea"/>
                <a:cs typeface="+mn-cs"/>
              </a:defRPr>
            </a:pPr>
            <a:endParaRPr lang="en-US"/>
          </a:p>
        </c:txPr>
        <c:crossAx val="983920336"/>
        <c:crosses val="autoZero"/>
        <c:auto val="1"/>
        <c:lblAlgn val="ctr"/>
        <c:lblOffset val="100"/>
        <c:noMultiLvlLbl val="0"/>
      </c:catAx>
      <c:valAx>
        <c:axId val="983920336"/>
        <c:scaling>
          <c:orientation val="minMax"/>
        </c:scaling>
        <c:delete val="1"/>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200" b="0" i="0" u="none" strike="noStrike" kern="1200" baseline="0">
                    <a:solidFill>
                      <a:sysClr val="windowText" lastClr="000000"/>
                    </a:solidFill>
                    <a:latin typeface="VIC" panose="00000500000000000000" pitchFamily="50" charset="0"/>
                    <a:ea typeface="+mn-ea"/>
                    <a:cs typeface="+mn-cs"/>
                  </a:defRPr>
                </a:pPr>
                <a:r>
                  <a:rPr lang="en-AU"/>
                  <a:t>Score</a:t>
                </a:r>
              </a:p>
            </c:rich>
          </c:tx>
          <c:layout>
            <c:manualLayout>
              <c:xMode val="edge"/>
              <c:yMode val="edge"/>
              <c:x val="0.1958875072018437"/>
              <c:y val="0.34836635592132043"/>
            </c:manualLayout>
          </c:layout>
          <c:overlay val="0"/>
          <c:spPr>
            <a:noFill/>
            <a:ln>
              <a:noFill/>
            </a:ln>
            <a:effectLst/>
          </c:spPr>
          <c:txPr>
            <a:bodyPr rot="-5400000" spcFirstLastPara="1" vertOverflow="ellipsis" vert="horz" wrap="square" anchor="ctr" anchorCtr="1"/>
            <a:lstStyle/>
            <a:p>
              <a:pPr>
                <a:defRPr sz="1200" b="0" i="0" u="none" strike="noStrike" kern="1200" baseline="0">
                  <a:solidFill>
                    <a:sysClr val="windowText" lastClr="000000"/>
                  </a:solidFill>
                  <a:latin typeface="VIC" panose="00000500000000000000" pitchFamily="50" charset="0"/>
                  <a:ea typeface="+mn-ea"/>
                  <a:cs typeface="+mn-cs"/>
                </a:defRPr>
              </a:pPr>
              <a:endParaRPr lang="en-US"/>
            </a:p>
          </c:txPr>
        </c:title>
        <c:numFmt formatCode="General" sourceLinked="1"/>
        <c:majorTickMark val="none"/>
        <c:minorTickMark val="none"/>
        <c:tickLblPos val="nextTo"/>
        <c:crossAx val="423546664"/>
        <c:crosses val="autoZero"/>
        <c:crossBetween val="between"/>
      </c:valAx>
      <c:dTable>
        <c:showHorzBorder val="1"/>
        <c:showVertBorder val="1"/>
        <c:showOutline val="1"/>
        <c:showKeys val="1"/>
        <c:spPr>
          <a:noFill/>
          <a:ln w="9525" cap="flat" cmpd="sng" algn="ctr">
            <a:noFill/>
            <a:round/>
          </a:ln>
          <a:effectLst/>
        </c:spPr>
        <c:txPr>
          <a:bodyPr rot="0" spcFirstLastPara="1" vertOverflow="ellipsis" vert="horz" wrap="square" anchor="ctr" anchorCtr="1"/>
          <a:lstStyle/>
          <a:p>
            <a:pPr rtl="0">
              <a:defRPr sz="1100" b="0" i="0" u="none" strike="noStrike" kern="1200" baseline="0">
                <a:solidFill>
                  <a:sysClr val="windowText" lastClr="000000"/>
                </a:solidFill>
                <a:latin typeface="VIC" panose="00000500000000000000" pitchFamily="50" charset="0"/>
                <a:ea typeface="+mn-ea"/>
                <a:cs typeface="+mn-cs"/>
              </a:defRPr>
            </a:pPr>
            <a:endParaRPr lang="en-US"/>
          </a:p>
        </c:txPr>
      </c:dTable>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1200">
          <a:solidFill>
            <a:sysClr val="windowText" lastClr="000000"/>
          </a:solidFill>
          <a:latin typeface="VIC" panose="00000500000000000000" pitchFamily="50" charset="0"/>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'Element Design'!$Y$10</c:f>
          <c:strCache>
            <c:ptCount val="1"/>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endParaRPr lang="en-US"/>
        </a:p>
      </c:txPr>
    </c:title>
    <c:autoTitleDeleted val="0"/>
    <c:plotArea>
      <c:layout/>
      <c:barChart>
        <c:barDir val="col"/>
        <c:grouping val="stacked"/>
        <c:varyColors val="0"/>
        <c:ser>
          <c:idx val="0"/>
          <c:order val="0"/>
          <c:spPr>
            <a:solidFill>
              <a:schemeClr val="accent1"/>
            </a:solidFill>
            <a:ln>
              <a:noFill/>
            </a:ln>
            <a:effectLst/>
          </c:spPr>
          <c:invertIfNegative val="0"/>
          <c:cat>
            <c:strRef>
              <c:f>Backend!$I$43:$L$43</c:f>
              <c:strCache>
                <c:ptCount val="4"/>
                <c:pt idx="0">
                  <c:v>Modular </c:v>
                </c:pt>
                <c:pt idx="1">
                  <c:v>Volumetric</c:v>
                </c:pt>
                <c:pt idx="2">
                  <c:v>Non-Volumetric</c:v>
                </c:pt>
                <c:pt idx="3">
                  <c:v>Traditional</c:v>
                </c:pt>
              </c:strCache>
            </c:strRef>
          </c:cat>
          <c:val>
            <c:numRef>
              <c:f>Backend!$I$49:$L$49</c:f>
              <c:numCache>
                <c:formatCode>General</c:formatCode>
                <c:ptCount val="4"/>
                <c:pt idx="0">
                  <c:v>0</c:v>
                </c:pt>
                <c:pt idx="1">
                  <c:v>0</c:v>
                </c:pt>
                <c:pt idx="2">
                  <c:v>0</c:v>
                </c:pt>
                <c:pt idx="3">
                  <c:v>0</c:v>
                </c:pt>
              </c:numCache>
            </c:numRef>
          </c:val>
          <c:extLst>
            <c:ext xmlns:c16="http://schemas.microsoft.com/office/drawing/2014/chart" uri="{C3380CC4-5D6E-409C-BE32-E72D297353CC}">
              <c16:uniqueId val="{00000000-1BCE-4432-9761-EC32B873ADF8}"/>
            </c:ext>
          </c:extLst>
        </c:ser>
        <c:dLbls>
          <c:showLegendKey val="0"/>
          <c:showVal val="0"/>
          <c:showCatName val="0"/>
          <c:showSerName val="0"/>
          <c:showPercent val="0"/>
          <c:showBubbleSize val="0"/>
        </c:dLbls>
        <c:gapWidth val="150"/>
        <c:overlap val="100"/>
        <c:axId val="212964264"/>
        <c:axId val="965825856"/>
      </c:barChart>
      <c:catAx>
        <c:axId val="2129642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965825856"/>
        <c:crosses val="autoZero"/>
        <c:auto val="1"/>
        <c:lblAlgn val="ctr"/>
        <c:lblOffset val="100"/>
        <c:noMultiLvlLbl val="0"/>
      </c:catAx>
      <c:valAx>
        <c:axId val="965825856"/>
        <c:scaling>
          <c:orientation val="minMax"/>
        </c:scaling>
        <c:delete val="1"/>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r>
                  <a:rPr lang="en-US"/>
                  <a:t>Score</a:t>
                </a:r>
              </a:p>
            </c:rich>
          </c:tx>
          <c:overlay val="0"/>
          <c:spPr>
            <a:noFill/>
            <a:ln>
              <a:noFill/>
            </a:ln>
            <a:effectLst/>
          </c:spPr>
          <c:txPr>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en-US"/>
            </a:p>
          </c:txPr>
        </c:title>
        <c:numFmt formatCode="General" sourceLinked="1"/>
        <c:majorTickMark val="none"/>
        <c:minorTickMark val="none"/>
        <c:tickLblPos val="nextTo"/>
        <c:crossAx val="212964264"/>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solidFill>
            <a:sysClr val="windowText" lastClr="000000"/>
          </a:solidFill>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'Element Design'!$Y$18</c:f>
          <c:strCache>
            <c:ptCount val="1"/>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endParaRPr lang="en-US"/>
        </a:p>
      </c:txPr>
    </c:title>
    <c:autoTitleDeleted val="0"/>
    <c:plotArea>
      <c:layout/>
      <c:barChart>
        <c:barDir val="col"/>
        <c:grouping val="stacked"/>
        <c:varyColors val="0"/>
        <c:ser>
          <c:idx val="0"/>
          <c:order val="0"/>
          <c:spPr>
            <a:solidFill>
              <a:schemeClr val="accent1"/>
            </a:solidFill>
            <a:ln>
              <a:noFill/>
            </a:ln>
            <a:effectLst/>
          </c:spPr>
          <c:invertIfNegative val="0"/>
          <c:cat>
            <c:strRef>
              <c:f>Backend!$I$52:$L$52</c:f>
              <c:strCache>
                <c:ptCount val="4"/>
                <c:pt idx="0">
                  <c:v>Modular </c:v>
                </c:pt>
                <c:pt idx="1">
                  <c:v>Volumetric</c:v>
                </c:pt>
                <c:pt idx="2">
                  <c:v>Non-Volumetric</c:v>
                </c:pt>
                <c:pt idx="3">
                  <c:v>Traditional</c:v>
                </c:pt>
              </c:strCache>
            </c:strRef>
          </c:cat>
          <c:val>
            <c:numRef>
              <c:f>Backend!$I$58:$L$58</c:f>
              <c:numCache>
                <c:formatCode>General</c:formatCode>
                <c:ptCount val="4"/>
                <c:pt idx="0">
                  <c:v>0</c:v>
                </c:pt>
                <c:pt idx="1">
                  <c:v>0</c:v>
                </c:pt>
                <c:pt idx="2">
                  <c:v>0</c:v>
                </c:pt>
                <c:pt idx="3">
                  <c:v>0</c:v>
                </c:pt>
              </c:numCache>
            </c:numRef>
          </c:val>
          <c:extLst>
            <c:ext xmlns:c16="http://schemas.microsoft.com/office/drawing/2014/chart" uri="{C3380CC4-5D6E-409C-BE32-E72D297353CC}">
              <c16:uniqueId val="{00000000-0AF6-4840-B382-9F5879F13DDD}"/>
            </c:ext>
          </c:extLst>
        </c:ser>
        <c:dLbls>
          <c:showLegendKey val="0"/>
          <c:showVal val="0"/>
          <c:showCatName val="0"/>
          <c:showSerName val="0"/>
          <c:showPercent val="0"/>
          <c:showBubbleSize val="0"/>
        </c:dLbls>
        <c:gapWidth val="150"/>
        <c:overlap val="100"/>
        <c:axId val="894843992"/>
        <c:axId val="894845304"/>
      </c:barChart>
      <c:catAx>
        <c:axId val="89484399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894845304"/>
        <c:crosses val="autoZero"/>
        <c:auto val="1"/>
        <c:lblAlgn val="ctr"/>
        <c:lblOffset val="100"/>
        <c:noMultiLvlLbl val="0"/>
      </c:catAx>
      <c:valAx>
        <c:axId val="894845304"/>
        <c:scaling>
          <c:orientation val="minMax"/>
        </c:scaling>
        <c:delete val="1"/>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r>
                  <a:rPr lang="en-US"/>
                  <a:t>Score</a:t>
                </a:r>
              </a:p>
            </c:rich>
          </c:tx>
          <c:overlay val="0"/>
          <c:spPr>
            <a:noFill/>
            <a:ln>
              <a:noFill/>
            </a:ln>
            <a:effectLst/>
          </c:spPr>
          <c:txPr>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en-US"/>
            </a:p>
          </c:txPr>
        </c:title>
        <c:numFmt formatCode="General" sourceLinked="1"/>
        <c:majorTickMark val="none"/>
        <c:minorTickMark val="none"/>
        <c:tickLblPos val="nextTo"/>
        <c:crossAx val="89484399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solidFill>
            <a:sysClr val="windowText" lastClr="000000"/>
          </a:solidFill>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'Element Design'!$Y$24</c:f>
          <c:strCache>
            <c:ptCount val="1"/>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endParaRPr lang="en-US"/>
        </a:p>
      </c:txPr>
    </c:title>
    <c:autoTitleDeleted val="0"/>
    <c:plotArea>
      <c:layout/>
      <c:barChart>
        <c:barDir val="col"/>
        <c:grouping val="stacked"/>
        <c:varyColors val="0"/>
        <c:ser>
          <c:idx val="0"/>
          <c:order val="0"/>
          <c:spPr>
            <a:solidFill>
              <a:schemeClr val="accent1"/>
            </a:solidFill>
            <a:ln>
              <a:noFill/>
            </a:ln>
            <a:effectLst/>
          </c:spPr>
          <c:invertIfNegative val="0"/>
          <c:cat>
            <c:strRef>
              <c:f>Backend!$I$61:$L$61</c:f>
              <c:strCache>
                <c:ptCount val="4"/>
                <c:pt idx="0">
                  <c:v>Modular </c:v>
                </c:pt>
                <c:pt idx="1">
                  <c:v>Volumetric</c:v>
                </c:pt>
                <c:pt idx="2">
                  <c:v>Non-Volumetric</c:v>
                </c:pt>
                <c:pt idx="3">
                  <c:v>Traditional</c:v>
                </c:pt>
              </c:strCache>
            </c:strRef>
          </c:cat>
          <c:val>
            <c:numRef>
              <c:f>Backend!$I$67:$L$67</c:f>
              <c:numCache>
                <c:formatCode>General</c:formatCode>
                <c:ptCount val="4"/>
                <c:pt idx="0">
                  <c:v>0</c:v>
                </c:pt>
                <c:pt idx="1">
                  <c:v>0</c:v>
                </c:pt>
                <c:pt idx="2">
                  <c:v>0</c:v>
                </c:pt>
                <c:pt idx="3">
                  <c:v>0</c:v>
                </c:pt>
              </c:numCache>
            </c:numRef>
          </c:val>
          <c:extLst>
            <c:ext xmlns:c16="http://schemas.microsoft.com/office/drawing/2014/chart" uri="{C3380CC4-5D6E-409C-BE32-E72D297353CC}">
              <c16:uniqueId val="{00000000-179B-46DB-8F10-85F5CB59523D}"/>
            </c:ext>
          </c:extLst>
        </c:ser>
        <c:dLbls>
          <c:showLegendKey val="0"/>
          <c:showVal val="0"/>
          <c:showCatName val="0"/>
          <c:showSerName val="0"/>
          <c:showPercent val="0"/>
          <c:showBubbleSize val="0"/>
        </c:dLbls>
        <c:gapWidth val="150"/>
        <c:overlap val="100"/>
        <c:axId val="1286063160"/>
        <c:axId val="1286063488"/>
      </c:barChart>
      <c:catAx>
        <c:axId val="128606316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1286063488"/>
        <c:crosses val="autoZero"/>
        <c:auto val="1"/>
        <c:lblAlgn val="ctr"/>
        <c:lblOffset val="100"/>
        <c:noMultiLvlLbl val="0"/>
      </c:catAx>
      <c:valAx>
        <c:axId val="1286063488"/>
        <c:scaling>
          <c:orientation val="minMax"/>
        </c:scaling>
        <c:delete val="1"/>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r>
                  <a:rPr lang="en-US"/>
                  <a:t>Score</a:t>
                </a:r>
              </a:p>
            </c:rich>
          </c:tx>
          <c:overlay val="0"/>
          <c:spPr>
            <a:noFill/>
            <a:ln>
              <a:noFill/>
            </a:ln>
            <a:effectLst/>
          </c:spPr>
          <c:txPr>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en-US"/>
            </a:p>
          </c:txPr>
        </c:title>
        <c:numFmt formatCode="General" sourceLinked="1"/>
        <c:majorTickMark val="none"/>
        <c:minorTickMark val="none"/>
        <c:tickLblPos val="nextTo"/>
        <c:crossAx val="1286063160"/>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solidFill>
            <a:sysClr val="windowText" lastClr="000000"/>
          </a:solidFill>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VIC" panose="00000500000000000000" pitchFamily="50" charset="0"/>
                <a:ea typeface="+mn-ea"/>
                <a:cs typeface="+mn-cs"/>
              </a:defRPr>
            </a:pPr>
            <a:r>
              <a:rPr lang="en-US"/>
              <a:t>Construction Method</a:t>
            </a: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VIC" panose="00000500000000000000" pitchFamily="50" charset="0"/>
              <a:ea typeface="+mn-ea"/>
              <a:cs typeface="+mn-cs"/>
            </a:defRPr>
          </a:pPr>
          <a:endParaRPr lang="en-US"/>
        </a:p>
      </c:txPr>
    </c:title>
    <c:autoTitleDeleted val="0"/>
    <c:plotArea>
      <c:layout/>
      <c:barChart>
        <c:barDir val="col"/>
        <c:grouping val="clustered"/>
        <c:varyColors val="0"/>
        <c:ser>
          <c:idx val="0"/>
          <c:order val="0"/>
          <c:spPr>
            <a:solidFill>
              <a:schemeClr val="accent1"/>
            </a:solidFill>
            <a:ln>
              <a:noFill/>
            </a:ln>
            <a:effectLst/>
          </c:spPr>
          <c:invertIfNegative val="0"/>
          <c:cat>
            <c:strRef>
              <c:f>Backend!$I$37:$L$37</c:f>
              <c:strCache>
                <c:ptCount val="4"/>
                <c:pt idx="0">
                  <c:v>Modular </c:v>
                </c:pt>
                <c:pt idx="1">
                  <c:v>Volumetric</c:v>
                </c:pt>
                <c:pt idx="2">
                  <c:v>Non-Volumetric</c:v>
                </c:pt>
                <c:pt idx="3">
                  <c:v>Traditional</c:v>
                </c:pt>
              </c:strCache>
            </c:strRef>
          </c:cat>
          <c:val>
            <c:numRef>
              <c:f>Backend!$I$38:$L$38</c:f>
              <c:numCache>
                <c:formatCode>General</c:formatCode>
                <c:ptCount val="4"/>
                <c:pt idx="0">
                  <c:v>0</c:v>
                </c:pt>
                <c:pt idx="1">
                  <c:v>0</c:v>
                </c:pt>
                <c:pt idx="2">
                  <c:v>0</c:v>
                </c:pt>
                <c:pt idx="3">
                  <c:v>0</c:v>
                </c:pt>
              </c:numCache>
            </c:numRef>
          </c:val>
          <c:extLst>
            <c:ext xmlns:c16="http://schemas.microsoft.com/office/drawing/2014/chart" uri="{C3380CC4-5D6E-409C-BE32-E72D297353CC}">
              <c16:uniqueId val="{00000000-DD4F-4177-AC51-6B187C6BD3CD}"/>
            </c:ext>
          </c:extLst>
        </c:ser>
        <c:dLbls>
          <c:showLegendKey val="0"/>
          <c:showVal val="0"/>
          <c:showCatName val="0"/>
          <c:showSerName val="0"/>
          <c:showPercent val="0"/>
          <c:showBubbleSize val="0"/>
        </c:dLbls>
        <c:gapWidth val="219"/>
        <c:overlap val="-27"/>
        <c:axId val="1166057024"/>
        <c:axId val="1166057352"/>
      </c:barChart>
      <c:catAx>
        <c:axId val="116605702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VIC" panose="00000500000000000000" pitchFamily="50" charset="0"/>
                <a:ea typeface="+mn-ea"/>
                <a:cs typeface="+mn-cs"/>
              </a:defRPr>
            </a:pPr>
            <a:endParaRPr lang="en-US"/>
          </a:p>
        </c:txPr>
        <c:crossAx val="1166057352"/>
        <c:crosses val="autoZero"/>
        <c:auto val="1"/>
        <c:lblAlgn val="ctr"/>
        <c:lblOffset val="100"/>
        <c:noMultiLvlLbl val="0"/>
      </c:catAx>
      <c:valAx>
        <c:axId val="1166057352"/>
        <c:scaling>
          <c:orientation val="minMax"/>
        </c:scaling>
        <c:delete val="1"/>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ysClr val="windowText" lastClr="000000"/>
                    </a:solidFill>
                    <a:latin typeface="VIC" panose="00000500000000000000" pitchFamily="50" charset="0"/>
                    <a:ea typeface="+mn-ea"/>
                    <a:cs typeface="+mn-cs"/>
                  </a:defRPr>
                </a:pPr>
                <a:r>
                  <a:rPr lang="en-US"/>
                  <a:t>Score</a:t>
                </a:r>
              </a:p>
            </c:rich>
          </c:tx>
          <c:overlay val="0"/>
          <c:spPr>
            <a:noFill/>
            <a:ln>
              <a:noFill/>
            </a:ln>
            <a:effectLst/>
          </c:spPr>
          <c:txPr>
            <a:bodyPr rot="-5400000" spcFirstLastPara="1" vertOverflow="ellipsis" vert="horz" wrap="square" anchor="ctr" anchorCtr="1"/>
            <a:lstStyle/>
            <a:p>
              <a:pPr>
                <a:defRPr sz="1000" b="0" i="0" u="none" strike="noStrike" kern="1200" baseline="0">
                  <a:solidFill>
                    <a:sysClr val="windowText" lastClr="000000"/>
                  </a:solidFill>
                  <a:latin typeface="VIC" panose="00000500000000000000" pitchFamily="50" charset="0"/>
                  <a:ea typeface="+mn-ea"/>
                  <a:cs typeface="+mn-cs"/>
                </a:defRPr>
              </a:pPr>
              <a:endParaRPr lang="en-US"/>
            </a:p>
          </c:txPr>
        </c:title>
        <c:numFmt formatCode="General" sourceLinked="1"/>
        <c:majorTickMark val="none"/>
        <c:minorTickMark val="none"/>
        <c:tickLblPos val="nextTo"/>
        <c:crossAx val="1166057024"/>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solidFill>
            <a:sysClr val="windowText" lastClr="000000"/>
          </a:solidFill>
          <a:latin typeface="VIC" panose="00000500000000000000" pitchFamily="50" charset="0"/>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image" Target="cid:image003.jpg@01D7F66A.CBAEDD40" TargetMode="External"/><Relationship Id="rId1" Type="http://schemas.openxmlformats.org/officeDocument/2006/relationships/image" Target="../media/image1.jpeg"/><Relationship Id="rId4" Type="http://schemas.openxmlformats.org/officeDocument/2006/relationships/image" Target="../media/image3.png"/></Relationships>
</file>

<file path=xl/drawings/_rels/drawing2.xml.rels><?xml version="1.0" encoding="UTF-8" standalone="yes"?>
<Relationships xmlns="http://schemas.openxmlformats.org/package/2006/relationships"><Relationship Id="rId2" Type="http://schemas.openxmlformats.org/officeDocument/2006/relationships/chart" Target="../charts/chart1.xml"/><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chart" Target="../charts/chart3.xml"/></Relationships>
</file>

<file path=xl/drawings/_rels/drawing5.xml.rels><?xml version="1.0" encoding="UTF-8" standalone="yes"?>
<Relationships xmlns="http://schemas.openxmlformats.org/package/2006/relationships"><Relationship Id="rId3" Type="http://schemas.openxmlformats.org/officeDocument/2006/relationships/chart" Target="../charts/chart4.xml"/><Relationship Id="rId2" Type="http://schemas.openxmlformats.org/officeDocument/2006/relationships/image" Target="../media/image3.png"/><Relationship Id="rId1" Type="http://schemas.openxmlformats.org/officeDocument/2006/relationships/image" Target="../media/image4.png"/><Relationship Id="rId5" Type="http://schemas.openxmlformats.org/officeDocument/2006/relationships/chart" Target="../charts/chart6.xml"/><Relationship Id="rId4" Type="http://schemas.openxmlformats.org/officeDocument/2006/relationships/chart" Target="../charts/chart5.xml"/></Relationships>
</file>

<file path=xl/drawings/_rels/drawing6.xml.rels><?xml version="1.0" encoding="UTF-8" standalone="yes"?>
<Relationships xmlns="http://schemas.openxmlformats.org/package/2006/relationships"><Relationship Id="rId3" Type="http://schemas.openxmlformats.org/officeDocument/2006/relationships/chart" Target="../charts/chart7.xml"/><Relationship Id="rId2" Type="http://schemas.openxmlformats.org/officeDocument/2006/relationships/image" Target="../media/image6.png"/><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twoCellAnchor>
    <xdr:from>
      <xdr:col>0</xdr:col>
      <xdr:colOff>364754</xdr:colOff>
      <xdr:row>13</xdr:row>
      <xdr:rowOff>37233</xdr:rowOff>
    </xdr:from>
    <xdr:to>
      <xdr:col>0</xdr:col>
      <xdr:colOff>667951</xdr:colOff>
      <xdr:row>14</xdr:row>
      <xdr:rowOff>46972</xdr:rowOff>
    </xdr:to>
    <xdr:pic>
      <xdr:nvPicPr>
        <xdr:cNvPr id="3" name="Picture 9" descr="cidimage004.png@01D7419F.41BF71B0">
          <a:extLst>
            <a:ext uri="{FF2B5EF4-FFF2-40B4-BE49-F238E27FC236}">
              <a16:creationId xmlns:a16="http://schemas.microsoft.com/office/drawing/2014/main" id="{83CC0A42-EBF6-450E-A8E6-594FAD28AF9C}"/>
            </a:ext>
          </a:extLst>
        </xdr:cNvPr>
        <xdr:cNvPicPr>
          <a:picLocks noChangeAspect="1" noChangeArrowheads="1"/>
        </xdr:cNvPicPr>
      </xdr:nvPicPr>
      <xdr:blipFill>
        <a:blip xmlns:r="http://schemas.openxmlformats.org/officeDocument/2006/relationships" r:embed="rId1" r:link="rId2" cstate="print">
          <a:extLst>
            <a:ext uri="{28A0092B-C50C-407E-A947-70E740481C1C}">
              <a14:useLocalDpi xmlns:a14="http://schemas.microsoft.com/office/drawing/2010/main" val="0"/>
            </a:ext>
          </a:extLst>
        </a:blip>
        <a:srcRect/>
        <a:stretch>
          <a:fillRect/>
        </a:stretch>
      </xdr:blipFill>
      <xdr:spPr bwMode="auto">
        <a:xfrm>
          <a:off x="364754" y="6238008"/>
          <a:ext cx="303197" cy="19071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363940</xdr:colOff>
      <xdr:row>14</xdr:row>
      <xdr:rowOff>57150</xdr:rowOff>
    </xdr:from>
    <xdr:to>
      <xdr:col>0</xdr:col>
      <xdr:colOff>664477</xdr:colOff>
      <xdr:row>15</xdr:row>
      <xdr:rowOff>42224</xdr:rowOff>
    </xdr:to>
    <xdr:pic>
      <xdr:nvPicPr>
        <xdr:cNvPr id="4" name="Picture 15">
          <a:extLst>
            <a:ext uri="{FF2B5EF4-FFF2-40B4-BE49-F238E27FC236}">
              <a16:creationId xmlns:a16="http://schemas.microsoft.com/office/drawing/2014/main" id="{4F905C92-FF6A-4EE6-A275-00C30EF18829}"/>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63940" y="6438900"/>
          <a:ext cx="300537" cy="2041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22412</xdr:colOff>
      <xdr:row>0</xdr:row>
      <xdr:rowOff>78442</xdr:rowOff>
    </xdr:from>
    <xdr:to>
      <xdr:col>4</xdr:col>
      <xdr:colOff>758401</xdr:colOff>
      <xdr:row>2</xdr:row>
      <xdr:rowOff>177801</xdr:rowOff>
    </xdr:to>
    <xdr:pic>
      <xdr:nvPicPr>
        <xdr:cNvPr id="5" name="Picture 4" descr="Icon&#10;&#10;Description automatically generated">
          <a:extLst>
            <a:ext uri="{FF2B5EF4-FFF2-40B4-BE49-F238E27FC236}">
              <a16:creationId xmlns:a16="http://schemas.microsoft.com/office/drawing/2014/main" id="{4BF1C733-35FE-48E7-A499-8C497A0DB142}"/>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9816353" y="78442"/>
          <a:ext cx="1341107" cy="88377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5524920</xdr:colOff>
      <xdr:row>0</xdr:row>
      <xdr:rowOff>91748</xdr:rowOff>
    </xdr:from>
    <xdr:to>
      <xdr:col>4</xdr:col>
      <xdr:colOff>6866027</xdr:colOff>
      <xdr:row>1</xdr:row>
      <xdr:rowOff>302419</xdr:rowOff>
    </xdr:to>
    <xdr:pic>
      <xdr:nvPicPr>
        <xdr:cNvPr id="4" name="Picture 3" descr="Icon&#10;&#10;Description automatically generated">
          <a:extLst>
            <a:ext uri="{FF2B5EF4-FFF2-40B4-BE49-F238E27FC236}">
              <a16:creationId xmlns:a16="http://schemas.microsoft.com/office/drawing/2014/main" id="{95F031C9-BEE2-43DE-93AC-B4613BDEAE0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776620" y="91748"/>
          <a:ext cx="1341107" cy="883771"/>
        </a:xfrm>
        <a:prstGeom prst="rect">
          <a:avLst/>
        </a:prstGeom>
      </xdr:spPr>
    </xdr:pic>
    <xdr:clientData/>
  </xdr:twoCellAnchor>
  <xdr:twoCellAnchor>
    <xdr:from>
      <xdr:col>5</xdr:col>
      <xdr:colOff>287312</xdr:colOff>
      <xdr:row>0</xdr:row>
      <xdr:rowOff>535781</xdr:rowOff>
    </xdr:from>
    <xdr:to>
      <xdr:col>13</xdr:col>
      <xdr:colOff>762000</xdr:colOff>
      <xdr:row>15</xdr:row>
      <xdr:rowOff>35718</xdr:rowOff>
    </xdr:to>
    <xdr:graphicFrame macro="">
      <xdr:nvGraphicFramePr>
        <xdr:cNvPr id="5" name="Chart 4">
          <a:extLst>
            <a:ext uri="{FF2B5EF4-FFF2-40B4-BE49-F238E27FC236}">
              <a16:creationId xmlns:a16="http://schemas.microsoft.com/office/drawing/2014/main" id="{115EF7A1-7315-47FF-90E9-C34D778408D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editAs="oneCell">
    <xdr:from>
      <xdr:col>4</xdr:col>
      <xdr:colOff>4716929</xdr:colOff>
      <xdr:row>0</xdr:row>
      <xdr:rowOff>65554</xdr:rowOff>
    </xdr:from>
    <xdr:to>
      <xdr:col>4</xdr:col>
      <xdr:colOff>6753359</xdr:colOff>
      <xdr:row>2</xdr:row>
      <xdr:rowOff>115887</xdr:rowOff>
    </xdr:to>
    <xdr:pic>
      <xdr:nvPicPr>
        <xdr:cNvPr id="11" name="Picture 5" descr="Icon&#10;&#10;Description automatically generated">
          <a:extLst>
            <a:ext uri="{FF2B5EF4-FFF2-40B4-BE49-F238E27FC236}">
              <a16:creationId xmlns:a16="http://schemas.microsoft.com/office/drawing/2014/main" id="{D071F826-6452-4A5F-86D2-CF63D0D36EC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502029" y="65554"/>
          <a:ext cx="2031668" cy="1074271"/>
        </a:xfrm>
        <a:prstGeom prst="rect">
          <a:avLst/>
        </a:prstGeom>
      </xdr:spPr>
    </xdr:pic>
    <xdr:clientData/>
  </xdr:twoCellAnchor>
  <xdr:twoCellAnchor>
    <xdr:from>
      <xdr:col>4</xdr:col>
      <xdr:colOff>7304767</xdr:colOff>
      <xdr:row>0</xdr:row>
      <xdr:rowOff>495301</xdr:rowOff>
    </xdr:from>
    <xdr:to>
      <xdr:col>16</xdr:col>
      <xdr:colOff>350223</xdr:colOff>
      <xdr:row>12</xdr:row>
      <xdr:rowOff>474077</xdr:rowOff>
    </xdr:to>
    <xdr:graphicFrame macro="">
      <xdr:nvGraphicFramePr>
        <xdr:cNvPr id="6" name="Chart 5">
          <a:extLst>
            <a:ext uri="{FF2B5EF4-FFF2-40B4-BE49-F238E27FC236}">
              <a16:creationId xmlns:a16="http://schemas.microsoft.com/office/drawing/2014/main" id="{5F0E29F8-93B0-4395-B181-855E148F8F2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7</xdr:col>
      <xdr:colOff>50800</xdr:colOff>
      <xdr:row>1</xdr:row>
      <xdr:rowOff>68714</xdr:rowOff>
    </xdr:from>
    <xdr:to>
      <xdr:col>19</xdr:col>
      <xdr:colOff>0</xdr:colOff>
      <xdr:row>12</xdr:row>
      <xdr:rowOff>161243</xdr:rowOff>
    </xdr:to>
    <xdr:graphicFrame macro="">
      <xdr:nvGraphicFramePr>
        <xdr:cNvPr id="14" name="Chart 7">
          <a:extLst>
            <a:ext uri="{FF2B5EF4-FFF2-40B4-BE49-F238E27FC236}">
              <a16:creationId xmlns:a16="http://schemas.microsoft.com/office/drawing/2014/main" id="{2CCD2D5E-3101-411F-95AA-D7752F75585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4</xdr:col>
      <xdr:colOff>7696200</xdr:colOff>
      <xdr:row>0</xdr:row>
      <xdr:rowOff>0</xdr:rowOff>
    </xdr:from>
    <xdr:to>
      <xdr:col>5</xdr:col>
      <xdr:colOff>0</xdr:colOff>
      <xdr:row>0</xdr:row>
      <xdr:rowOff>160526</xdr:rowOff>
    </xdr:to>
    <xdr:pic>
      <xdr:nvPicPr>
        <xdr:cNvPr id="2" name="Picture 1" descr="Icon&#10;&#10;Description automatically generated">
          <a:extLst>
            <a:ext uri="{FF2B5EF4-FFF2-40B4-BE49-F238E27FC236}">
              <a16:creationId xmlns:a16="http://schemas.microsoft.com/office/drawing/2014/main" id="{BC9CDBCB-CC9E-468B-B80F-E1EFAD9B51D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4968538" y="0"/>
          <a:ext cx="0" cy="1173538"/>
        </a:xfrm>
        <a:prstGeom prst="rect">
          <a:avLst/>
        </a:prstGeom>
      </xdr:spPr>
    </xdr:pic>
    <xdr:clientData/>
  </xdr:twoCellAnchor>
  <xdr:twoCellAnchor editAs="oneCell">
    <xdr:from>
      <xdr:col>5</xdr:col>
      <xdr:colOff>119242</xdr:colOff>
      <xdr:row>0</xdr:row>
      <xdr:rowOff>0</xdr:rowOff>
    </xdr:from>
    <xdr:to>
      <xdr:col>6</xdr:col>
      <xdr:colOff>590551</xdr:colOff>
      <xdr:row>1</xdr:row>
      <xdr:rowOff>204787</xdr:rowOff>
    </xdr:to>
    <xdr:pic>
      <xdr:nvPicPr>
        <xdr:cNvPr id="7" name="Picture 2" descr="Icon&#10;&#10;Description automatically generated">
          <a:extLst>
            <a:ext uri="{FF2B5EF4-FFF2-40B4-BE49-F238E27FC236}">
              <a16:creationId xmlns:a16="http://schemas.microsoft.com/office/drawing/2014/main" id="{359A8560-16AC-4083-A36D-F216028E200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0787242" y="0"/>
          <a:ext cx="1219019" cy="881062"/>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4</xdr:col>
      <xdr:colOff>7696200</xdr:colOff>
      <xdr:row>0</xdr:row>
      <xdr:rowOff>0</xdr:rowOff>
    </xdr:from>
    <xdr:to>
      <xdr:col>5</xdr:col>
      <xdr:colOff>12170</xdr:colOff>
      <xdr:row>0</xdr:row>
      <xdr:rowOff>165287</xdr:rowOff>
    </xdr:to>
    <xdr:pic>
      <xdr:nvPicPr>
        <xdr:cNvPr id="2" name="Picture 1" descr="Icon&#10;&#10;Description automatically generated">
          <a:extLst>
            <a:ext uri="{FF2B5EF4-FFF2-40B4-BE49-F238E27FC236}">
              <a16:creationId xmlns:a16="http://schemas.microsoft.com/office/drawing/2014/main" id="{F8E787BA-D50C-446A-BEC8-63B6414D6EA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968538" y="0"/>
          <a:ext cx="0" cy="160526"/>
        </a:xfrm>
        <a:prstGeom prst="rect">
          <a:avLst/>
        </a:prstGeom>
      </xdr:spPr>
    </xdr:pic>
    <xdr:clientData/>
  </xdr:twoCellAnchor>
  <xdr:twoCellAnchor editAs="oneCell">
    <xdr:from>
      <xdr:col>8</xdr:col>
      <xdr:colOff>152400</xdr:colOff>
      <xdr:row>0</xdr:row>
      <xdr:rowOff>190500</xdr:rowOff>
    </xdr:from>
    <xdr:to>
      <xdr:col>11</xdr:col>
      <xdr:colOff>70481</xdr:colOff>
      <xdr:row>3</xdr:row>
      <xdr:rowOff>106360</xdr:rowOff>
    </xdr:to>
    <xdr:pic>
      <xdr:nvPicPr>
        <xdr:cNvPr id="15" name="Picture 2" descr="Icon&#10;&#10;Description automatically generated">
          <a:extLst>
            <a:ext uri="{FF2B5EF4-FFF2-40B4-BE49-F238E27FC236}">
              <a16:creationId xmlns:a16="http://schemas.microsoft.com/office/drawing/2014/main" id="{0DFC938D-2FDD-4AD5-80DA-C81141846BB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8764250" y="190500"/>
          <a:ext cx="2142170" cy="1143000"/>
        </a:xfrm>
        <a:prstGeom prst="rect">
          <a:avLst/>
        </a:prstGeom>
      </xdr:spPr>
    </xdr:pic>
    <xdr:clientData/>
  </xdr:twoCellAnchor>
  <xdr:twoCellAnchor>
    <xdr:from>
      <xdr:col>6</xdr:col>
      <xdr:colOff>163285</xdr:colOff>
      <xdr:row>8</xdr:row>
      <xdr:rowOff>54428</xdr:rowOff>
    </xdr:from>
    <xdr:to>
      <xdr:col>11</xdr:col>
      <xdr:colOff>149678</xdr:colOff>
      <xdr:row>14</xdr:row>
      <xdr:rowOff>393700</xdr:rowOff>
    </xdr:to>
    <xdr:graphicFrame macro="">
      <xdr:nvGraphicFramePr>
        <xdr:cNvPr id="4" name="Chart 3">
          <a:extLst>
            <a:ext uri="{FF2B5EF4-FFF2-40B4-BE49-F238E27FC236}">
              <a16:creationId xmlns:a16="http://schemas.microsoft.com/office/drawing/2014/main" id="{3C4FCB48-5E6E-4AD6-9CC8-EF3E4AA5FF7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6</xdr:col>
      <xdr:colOff>179160</xdr:colOff>
      <xdr:row>16</xdr:row>
      <xdr:rowOff>598940</xdr:rowOff>
    </xdr:from>
    <xdr:to>
      <xdr:col>11</xdr:col>
      <xdr:colOff>170315</xdr:colOff>
      <xdr:row>22</xdr:row>
      <xdr:rowOff>369887</xdr:rowOff>
    </xdr:to>
    <xdr:graphicFrame macro="">
      <xdr:nvGraphicFramePr>
        <xdr:cNvPr id="16" name="Chart 4">
          <a:extLst>
            <a:ext uri="{FF2B5EF4-FFF2-40B4-BE49-F238E27FC236}">
              <a16:creationId xmlns:a16="http://schemas.microsoft.com/office/drawing/2014/main" id="{B7A45A44-C855-4677-BCBE-1C1AAF342D9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6</xdr:col>
      <xdr:colOff>217715</xdr:colOff>
      <xdr:row>23</xdr:row>
      <xdr:rowOff>217714</xdr:rowOff>
    </xdr:from>
    <xdr:to>
      <xdr:col>11</xdr:col>
      <xdr:colOff>204108</xdr:colOff>
      <xdr:row>29</xdr:row>
      <xdr:rowOff>21771</xdr:rowOff>
    </xdr:to>
    <xdr:graphicFrame macro="">
      <xdr:nvGraphicFramePr>
        <xdr:cNvPr id="6" name="Chart 5">
          <a:extLst>
            <a:ext uri="{FF2B5EF4-FFF2-40B4-BE49-F238E27FC236}">
              <a16:creationId xmlns:a16="http://schemas.microsoft.com/office/drawing/2014/main" id="{5599BD2A-68E7-46A5-A1C9-B170381D11A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editAs="oneCell">
    <xdr:from>
      <xdr:col>3</xdr:col>
      <xdr:colOff>2202180</xdr:colOff>
      <xdr:row>0</xdr:row>
      <xdr:rowOff>35719</xdr:rowOff>
    </xdr:from>
    <xdr:to>
      <xdr:col>4</xdr:col>
      <xdr:colOff>258350</xdr:colOff>
      <xdr:row>2</xdr:row>
      <xdr:rowOff>247249</xdr:rowOff>
    </xdr:to>
    <xdr:pic>
      <xdr:nvPicPr>
        <xdr:cNvPr id="3" name="Picture 2" descr="Icon&#10;&#10;Description automatically generated">
          <a:extLst>
            <a:ext uri="{FF2B5EF4-FFF2-40B4-BE49-F238E27FC236}">
              <a16:creationId xmlns:a16="http://schemas.microsoft.com/office/drawing/2014/main" id="{59E8BADB-E792-45D7-81B4-93A1E96B2CE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513118" y="35719"/>
          <a:ext cx="1839196" cy="1303194"/>
        </a:xfrm>
        <a:prstGeom prst="rect">
          <a:avLst/>
        </a:prstGeom>
      </xdr:spPr>
    </xdr:pic>
    <xdr:clientData/>
  </xdr:twoCellAnchor>
  <xdr:twoCellAnchor editAs="oneCell">
    <xdr:from>
      <xdr:col>4</xdr:col>
      <xdr:colOff>281506</xdr:colOff>
      <xdr:row>11</xdr:row>
      <xdr:rowOff>190500</xdr:rowOff>
    </xdr:from>
    <xdr:to>
      <xdr:col>4</xdr:col>
      <xdr:colOff>5458673</xdr:colOff>
      <xdr:row>27</xdr:row>
      <xdr:rowOff>31736</xdr:rowOff>
    </xdr:to>
    <xdr:pic>
      <xdr:nvPicPr>
        <xdr:cNvPr id="5" name="Picture 4">
          <a:extLst>
            <a:ext uri="{FF2B5EF4-FFF2-40B4-BE49-F238E27FC236}">
              <a16:creationId xmlns:a16="http://schemas.microsoft.com/office/drawing/2014/main" id="{0CCB9FDA-2CFB-45AC-A5D6-2D085AFBD3FD}"/>
            </a:ext>
          </a:extLst>
        </xdr:cNvPr>
        <xdr:cNvPicPr>
          <a:picLocks noChangeAspect="1"/>
        </xdr:cNvPicPr>
      </xdr:nvPicPr>
      <xdr:blipFill>
        <a:blip xmlns:r="http://schemas.openxmlformats.org/officeDocument/2006/relationships" r:embed="rId2"/>
        <a:stretch>
          <a:fillRect/>
        </a:stretch>
      </xdr:blipFill>
      <xdr:spPr>
        <a:xfrm>
          <a:off x="13692706" y="6934200"/>
          <a:ext cx="5169244" cy="4521200"/>
        </a:xfrm>
        <a:prstGeom prst="rect">
          <a:avLst/>
        </a:prstGeom>
      </xdr:spPr>
    </xdr:pic>
    <xdr:clientData/>
  </xdr:twoCellAnchor>
  <xdr:twoCellAnchor>
    <xdr:from>
      <xdr:col>4</xdr:col>
      <xdr:colOff>122464</xdr:colOff>
      <xdr:row>2</xdr:row>
      <xdr:rowOff>54429</xdr:rowOff>
    </xdr:from>
    <xdr:to>
      <xdr:col>4</xdr:col>
      <xdr:colOff>5483678</xdr:colOff>
      <xdr:row>8</xdr:row>
      <xdr:rowOff>1442357</xdr:rowOff>
    </xdr:to>
    <xdr:graphicFrame macro="">
      <xdr:nvGraphicFramePr>
        <xdr:cNvPr id="6" name="Chart 5">
          <a:extLst>
            <a:ext uri="{FF2B5EF4-FFF2-40B4-BE49-F238E27FC236}">
              <a16:creationId xmlns:a16="http://schemas.microsoft.com/office/drawing/2014/main" id="{8CA946F9-8FF4-4518-BF81-6A7456C8AC1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theme/theme1.xml><?xml version="1.0" encoding="utf-8"?>
<a:theme xmlns:a="http://schemas.openxmlformats.org/drawingml/2006/main" name="Office Theme">
  <a:themeElements>
    <a:clrScheme name="OPV">
      <a:dk1>
        <a:sysClr val="windowText" lastClr="000000"/>
      </a:dk1>
      <a:lt1>
        <a:sysClr val="window" lastClr="FFFFFF"/>
      </a:lt1>
      <a:dk2>
        <a:srgbClr val="414042"/>
      </a:dk2>
      <a:lt2>
        <a:srgbClr val="B3B2B1"/>
      </a:lt2>
      <a:accent1>
        <a:srgbClr val="00698F"/>
      </a:accent1>
      <a:accent2>
        <a:srgbClr val="88DBDF"/>
      </a:accent2>
      <a:accent3>
        <a:srgbClr val="00B7BD"/>
      </a:accent3>
      <a:accent4>
        <a:srgbClr val="00A9E1"/>
      </a:accent4>
      <a:accent5>
        <a:srgbClr val="E35205"/>
      </a:accent5>
      <a:accent6>
        <a:srgbClr val="F6BE00"/>
      </a:accent6>
      <a:hlink>
        <a:srgbClr val="414042"/>
      </a:hlink>
      <a:folHlink>
        <a:srgbClr val="E57200"/>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enquiries@opv.vic.gov.au"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D9ABFB-5D0A-4114-B9C9-429AA4057019}">
  <dimension ref="A1:BE18"/>
  <sheetViews>
    <sheetView tabSelected="1" zoomScale="75" zoomScaleNormal="75" workbookViewId="0">
      <selection activeCell="C12" sqref="C12"/>
    </sheetView>
  </sheetViews>
  <sheetFormatPr defaultColWidth="0" defaultRowHeight="15" customHeight="1" zeroHeight="1"/>
  <cols>
    <col min="1" max="1" width="10.1328125" style="30" customWidth="1"/>
    <col min="2" max="2" width="25.265625" style="27" customWidth="1"/>
    <col min="3" max="3" width="111.59765625" style="27" customWidth="1"/>
    <col min="4" max="4" width="9" style="27" customWidth="1"/>
    <col min="5" max="5" width="12.3984375" style="27" customWidth="1"/>
    <col min="6" max="6" width="0" style="27" hidden="1" customWidth="1"/>
    <col min="7" max="16384" width="0" style="27" hidden="1"/>
  </cols>
  <sheetData>
    <row r="1" spans="1:57" s="30" customFormat="1" ht="16.5">
      <c r="A1" s="29"/>
      <c r="B1" s="29"/>
      <c r="C1" s="29"/>
      <c r="D1" s="29"/>
    </row>
    <row r="2" spans="1:57" s="30" customFormat="1" ht="43.5">
      <c r="A2" s="29"/>
      <c r="B2" s="133" t="s">
        <v>0</v>
      </c>
      <c r="C2" s="133"/>
      <c r="D2" s="29"/>
    </row>
    <row r="3" spans="1:57" s="30" customFormat="1" ht="16.5">
      <c r="A3" s="29"/>
      <c r="B3" s="32" t="s">
        <v>1</v>
      </c>
      <c r="C3" s="33"/>
      <c r="D3" s="29"/>
    </row>
    <row r="4" spans="1:57" s="30" customFormat="1" ht="16.5">
      <c r="A4" s="29"/>
      <c r="B4" s="33"/>
      <c r="C4" s="33"/>
      <c r="D4" s="29"/>
    </row>
    <row r="5" spans="1:57" s="30" customFormat="1" ht="27.4">
      <c r="A5" s="29"/>
      <c r="B5" s="98" t="s">
        <v>2</v>
      </c>
      <c r="C5" s="31"/>
      <c r="D5" s="29"/>
    </row>
    <row r="6" spans="1:57" s="30" customFormat="1" ht="69.75" customHeight="1">
      <c r="A6" s="29"/>
      <c r="B6" s="131" t="s">
        <v>3</v>
      </c>
      <c r="C6" s="131"/>
      <c r="D6" s="29"/>
    </row>
    <row r="7" spans="1:57" s="30" customFormat="1" ht="16.5">
      <c r="A7" s="29"/>
      <c r="B7" s="35"/>
      <c r="C7" s="35"/>
      <c r="D7" s="29"/>
    </row>
    <row r="8" spans="1:57" ht="150" customHeight="1">
      <c r="A8" s="29"/>
      <c r="B8" s="28" t="s">
        <v>4</v>
      </c>
      <c r="C8" s="83" t="s">
        <v>5</v>
      </c>
      <c r="D8" s="26"/>
      <c r="E8" s="30"/>
      <c r="F8" s="30"/>
      <c r="G8" s="30"/>
      <c r="H8" s="30"/>
      <c r="I8" s="30"/>
      <c r="J8" s="30"/>
      <c r="K8" s="30"/>
      <c r="L8" s="30"/>
      <c r="M8" s="30"/>
      <c r="N8" s="30"/>
      <c r="O8" s="30"/>
      <c r="P8" s="30"/>
      <c r="Q8" s="30"/>
      <c r="R8" s="30"/>
      <c r="S8" s="30"/>
      <c r="T8" s="30"/>
      <c r="U8" s="30"/>
      <c r="V8" s="30"/>
      <c r="W8" s="30"/>
      <c r="X8" s="30"/>
      <c r="Y8" s="30"/>
      <c r="Z8" s="30"/>
      <c r="AA8" s="30"/>
      <c r="AB8" s="30"/>
      <c r="AC8" s="30"/>
      <c r="AD8" s="30"/>
      <c r="AE8" s="30"/>
      <c r="AF8" s="30"/>
      <c r="AG8" s="30"/>
      <c r="AH8" s="30"/>
      <c r="AI8" s="30"/>
      <c r="AJ8" s="30"/>
      <c r="AK8" s="30"/>
      <c r="AL8" s="30"/>
      <c r="AM8" s="30"/>
      <c r="AN8" s="30"/>
      <c r="AO8" s="30"/>
      <c r="AP8" s="30"/>
      <c r="AQ8" s="30"/>
      <c r="AR8" s="30"/>
      <c r="AS8" s="30"/>
      <c r="AT8" s="30"/>
      <c r="AU8" s="30"/>
      <c r="AV8" s="30"/>
      <c r="AW8" s="30"/>
      <c r="AX8" s="30"/>
      <c r="AY8" s="30"/>
      <c r="AZ8" s="30"/>
      <c r="BA8" s="30"/>
      <c r="BB8" s="30"/>
      <c r="BC8" s="30"/>
      <c r="BD8" s="30"/>
      <c r="BE8" s="30"/>
    </row>
    <row r="9" spans="1:57" s="30" customFormat="1" ht="49.5">
      <c r="A9" s="29"/>
      <c r="B9" s="37" t="s">
        <v>6</v>
      </c>
      <c r="C9" s="59" t="s">
        <v>7</v>
      </c>
      <c r="D9" s="29"/>
    </row>
    <row r="10" spans="1:57" s="30" customFormat="1" ht="16.5">
      <c r="A10" s="29"/>
      <c r="B10" s="29"/>
      <c r="C10" s="72" t="s">
        <v>8</v>
      </c>
      <c r="D10" s="29"/>
    </row>
    <row r="11" spans="1:57" s="30" customFormat="1" ht="16.5">
      <c r="A11" s="29"/>
      <c r="B11" s="29"/>
      <c r="C11" s="29"/>
      <c r="D11" s="29"/>
    </row>
    <row r="12" spans="1:57" s="30" customFormat="1" ht="22.15">
      <c r="A12" s="29"/>
      <c r="B12" s="29"/>
      <c r="C12" s="99" t="str">
        <f>HYPERLINK("#'Project Information'!D5","START &gt;&gt;")</f>
        <v>START &gt;&gt;</v>
      </c>
      <c r="D12" s="29"/>
    </row>
    <row r="13" spans="1:57" s="30" customFormat="1" ht="16.5">
      <c r="A13" s="29"/>
      <c r="B13" s="29"/>
      <c r="C13" s="29"/>
      <c r="D13" s="29"/>
    </row>
    <row r="14" spans="1:57" s="30" customFormat="1" ht="16.5">
      <c r="A14" s="29"/>
      <c r="B14" s="132" t="s">
        <v>9</v>
      </c>
      <c r="C14" s="132"/>
      <c r="D14" s="29"/>
    </row>
    <row r="15" spans="1:57" s="30" customFormat="1" ht="16.5">
      <c r="A15" s="29"/>
      <c r="B15" s="132"/>
      <c r="C15" s="132"/>
      <c r="D15" s="29"/>
    </row>
    <row r="16" spans="1:57" s="30" customFormat="1" ht="16.5">
      <c r="A16" s="29"/>
      <c r="B16" s="29"/>
      <c r="C16" s="29"/>
      <c r="D16" s="29"/>
    </row>
    <row r="17" spans="1:4" s="30" customFormat="1" ht="16.5">
      <c r="A17" s="29"/>
      <c r="B17" s="36" t="s">
        <v>10</v>
      </c>
      <c r="C17" s="29"/>
      <c r="D17" s="29"/>
    </row>
    <row r="18" spans="1:4" s="30" customFormat="1" ht="16.5" hidden="1">
      <c r="A18" s="29"/>
      <c r="B18" s="36" t="s">
        <v>11</v>
      </c>
      <c r="C18" s="29"/>
      <c r="D18" s="29"/>
    </row>
  </sheetData>
  <mergeCells count="3">
    <mergeCell ref="B6:C6"/>
    <mergeCell ref="B14:C15"/>
    <mergeCell ref="B2:C2"/>
  </mergeCells>
  <conditionalFormatting sqref="C13 C11">
    <cfRule type="expression" dxfId="39" priority="2">
      <formula>IF(G11="",FALSE,NOT(G11))</formula>
    </cfRule>
  </conditionalFormatting>
  <conditionalFormatting sqref="C12">
    <cfRule type="expression" dxfId="38" priority="1">
      <formula>IF(G12="",FALSE,NOT(G12))</formula>
    </cfRule>
  </conditionalFormatting>
  <hyperlinks>
    <hyperlink ref="C10" r:id="rId1" xr:uid="{DC4F18B8-27D2-4A70-B382-D7F9E2F4D253}"/>
  </hyperlinks>
  <pageMargins left="0.7" right="0.7" top="0.75" bottom="0.75" header="0.3" footer="0.3"/>
  <pageSetup paperSize="9" orientation="portrait" r:id="rId2"/>
  <headerFooter>
    <oddFooter>&amp;L&amp;1#&amp;"Calibri"&amp;11&amp;K000000OFFICIAL</oddFooter>
  </headerFooter>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DDE7A8-7F87-4B8B-A902-15D2A4A4E54E}">
  <dimension ref="A1:Q25"/>
  <sheetViews>
    <sheetView zoomScale="75" zoomScaleNormal="75" workbookViewId="0">
      <selection activeCell="XFD1" sqref="O1:XFD1048576"/>
    </sheetView>
  </sheetViews>
  <sheetFormatPr defaultColWidth="0" defaultRowHeight="0" customHeight="1" zeroHeight="1"/>
  <cols>
    <col min="1" max="1" width="9" style="29" customWidth="1"/>
    <col min="2" max="2" width="7.59765625" style="29" customWidth="1"/>
    <col min="3" max="3" width="57.86328125" style="35" customWidth="1"/>
    <col min="4" max="4" width="34.265625" style="29" customWidth="1"/>
    <col min="5" max="5" width="103" style="29" customWidth="1"/>
    <col min="6" max="6" width="10.3984375" style="62" customWidth="1"/>
    <col min="7" max="9" width="10.3984375" style="63" customWidth="1"/>
    <col min="10" max="10" width="24.1328125" style="62" customWidth="1"/>
    <col min="11" max="12" width="10.3984375" style="62" customWidth="1"/>
    <col min="13" max="13" width="10.3984375" style="29" customWidth="1"/>
    <col min="14" max="14" width="16.1328125" style="51" bestFit="1" customWidth="1"/>
    <col min="15" max="16" width="29" style="51" hidden="1"/>
    <col min="17" max="16384" width="29" style="29" hidden="1"/>
  </cols>
  <sheetData>
    <row r="1" spans="2:17" ht="53.25" customHeight="1">
      <c r="J1" s="62" t="s">
        <v>12</v>
      </c>
      <c r="O1" s="50" t="s">
        <v>13</v>
      </c>
      <c r="P1" s="51" t="b">
        <f>TRUE</f>
        <v>1</v>
      </c>
      <c r="Q1" s="51"/>
    </row>
    <row r="2" spans="2:17" ht="27.4">
      <c r="B2" s="39" t="s">
        <v>14</v>
      </c>
      <c r="C2" s="34" t="s">
        <v>15</v>
      </c>
      <c r="D2" s="40" t="str">
        <f>IF(P1,"","Please complete the previous section prior to filling out this section")</f>
        <v/>
      </c>
      <c r="Q2" s="51"/>
    </row>
    <row r="3" spans="2:17" ht="16.5">
      <c r="C3" s="131"/>
      <c r="D3" s="131"/>
      <c r="E3" s="41"/>
      <c r="F3" s="64"/>
      <c r="Q3" s="51"/>
    </row>
    <row r="4" spans="2:17" s="42" customFormat="1" ht="22.15">
      <c r="B4" s="43" t="s">
        <v>16</v>
      </c>
      <c r="C4" s="43" t="s">
        <v>17</v>
      </c>
      <c r="D4" s="43" t="s">
        <v>18</v>
      </c>
      <c r="E4" s="43" t="s">
        <v>19</v>
      </c>
      <c r="F4" s="65"/>
      <c r="G4" s="66"/>
      <c r="H4" s="66"/>
      <c r="I4" s="66"/>
      <c r="J4" s="66"/>
      <c r="K4" s="66"/>
      <c r="L4" s="66"/>
      <c r="O4" s="50"/>
      <c r="P4" s="50"/>
      <c r="Q4" s="50" t="s">
        <v>20</v>
      </c>
    </row>
    <row r="5" spans="2:17" s="35" customFormat="1" ht="50.1" customHeight="1">
      <c r="B5" s="44" t="s">
        <v>21</v>
      </c>
      <c r="C5" s="45" t="s">
        <v>22</v>
      </c>
      <c r="D5" s="1"/>
      <c r="E5" s="45" t="s">
        <v>24</v>
      </c>
      <c r="F5" s="67"/>
      <c r="G5" s="67"/>
      <c r="H5" s="67"/>
      <c r="I5" s="67"/>
      <c r="J5" s="67"/>
      <c r="K5" s="68"/>
      <c r="L5" s="67"/>
      <c r="O5" s="52"/>
      <c r="P5" s="51"/>
      <c r="Q5" s="59" t="str">
        <f>IF('Project Information'!D5=Backend!D4,"TRUE",IF('Project Information'!D5=Backend!E4,"TRUE",IF('Project Information'!D5=Backend!F4,"TRUE","FALSE")))</f>
        <v>FALSE</v>
      </c>
    </row>
    <row r="6" spans="2:17" s="35" customFormat="1" ht="50.1" customHeight="1">
      <c r="B6" s="44" t="s">
        <v>25</v>
      </c>
      <c r="C6" s="45" t="s">
        <v>26</v>
      </c>
      <c r="D6" s="1"/>
      <c r="E6" s="45" t="s">
        <v>28</v>
      </c>
      <c r="F6" s="67"/>
      <c r="G6" s="67"/>
      <c r="H6" s="67"/>
      <c r="I6" s="67"/>
      <c r="J6" s="67"/>
      <c r="K6" s="68"/>
      <c r="L6" s="67"/>
      <c r="O6" s="52"/>
      <c r="P6" s="51"/>
      <c r="Q6" s="59" t="str">
        <f>IF('Project Information'!D6=Backend!D5,"TRUE",IF('Project Information'!D6=Backend!E5,"TRUE","FALSE"))</f>
        <v>FALSE</v>
      </c>
    </row>
    <row r="7" spans="2:17" s="35" customFormat="1" ht="50.1" customHeight="1">
      <c r="B7" s="44" t="s">
        <v>29</v>
      </c>
      <c r="C7" s="45" t="s">
        <v>30</v>
      </c>
      <c r="D7" s="1"/>
      <c r="E7" s="45"/>
      <c r="F7" s="67"/>
      <c r="G7" s="67"/>
      <c r="H7" s="67"/>
      <c r="I7" s="67"/>
      <c r="J7" s="67"/>
      <c r="K7" s="68"/>
      <c r="L7" s="67"/>
      <c r="O7" s="52"/>
      <c r="P7" s="51"/>
      <c r="Q7" s="59" t="str">
        <f>IF('Project Information'!D7=Backend!D6,"TRUE",IF('Project Information'!D7=Backend!E6,"TRUE","FALSE"))</f>
        <v>FALSE</v>
      </c>
    </row>
    <row r="8" spans="2:17" s="35" customFormat="1" ht="50.1" customHeight="1">
      <c r="B8" s="44" t="s">
        <v>32</v>
      </c>
      <c r="C8" s="45" t="s">
        <v>33</v>
      </c>
      <c r="D8" s="1"/>
      <c r="E8" s="45" t="s">
        <v>35</v>
      </c>
      <c r="F8" s="67"/>
      <c r="G8" s="67"/>
      <c r="H8" s="67"/>
      <c r="I8" s="67"/>
      <c r="J8" s="67"/>
      <c r="K8" s="68"/>
      <c r="L8" s="67"/>
      <c r="O8" s="52"/>
      <c r="P8" s="51"/>
      <c r="Q8" s="59" t="str">
        <f>IF('Project Information'!D8=Backend!D7,"TRUE",IF('Project Information'!D8=Backend!E7,"TRUE",IF('Project Information'!D8=Backend!F7,"TRUE","FALSE")))</f>
        <v>FALSE</v>
      </c>
    </row>
    <row r="9" spans="2:17" s="35" customFormat="1" ht="50.1" customHeight="1">
      <c r="B9" s="44" t="s">
        <v>36</v>
      </c>
      <c r="C9" s="45" t="s">
        <v>37</v>
      </c>
      <c r="D9" s="1"/>
      <c r="E9" s="45" t="s">
        <v>38</v>
      </c>
      <c r="F9" s="67"/>
      <c r="G9" s="67"/>
      <c r="H9" s="67"/>
      <c r="I9" s="67"/>
      <c r="J9" s="67"/>
      <c r="K9" s="68"/>
      <c r="L9" s="67"/>
      <c r="O9" s="52"/>
      <c r="P9" s="51"/>
      <c r="Q9" s="59" t="str">
        <f>IF('Project Information'!D9=Backend!D8,"TRUE",IF('Project Information'!D9=Backend!E8,"TRUE","FALSE"))</f>
        <v>FALSE</v>
      </c>
    </row>
    <row r="10" spans="2:17" s="35" customFormat="1" ht="50.1" customHeight="1">
      <c r="B10" s="44" t="s">
        <v>39</v>
      </c>
      <c r="C10" s="45" t="s">
        <v>40</v>
      </c>
      <c r="D10" s="1"/>
      <c r="E10" s="45" t="s">
        <v>41</v>
      </c>
      <c r="F10" s="67"/>
      <c r="G10" s="67"/>
      <c r="H10" s="67"/>
      <c r="I10" s="67"/>
      <c r="J10" s="67"/>
      <c r="K10" s="68"/>
      <c r="L10" s="67"/>
      <c r="O10" s="52"/>
      <c r="P10" s="51"/>
      <c r="Q10" s="59" t="str">
        <f>IF('Project Information'!D10=Backend!D9,"TRUE",IF('Project Information'!D10=Backend!E9,"TRUE","FALSE"))</f>
        <v>FALSE</v>
      </c>
    </row>
    <row r="11" spans="2:17" s="35" customFormat="1" ht="27" customHeight="1">
      <c r="B11" s="54"/>
      <c r="F11" s="67"/>
      <c r="G11" s="67"/>
      <c r="H11" s="67"/>
      <c r="I11" s="67"/>
      <c r="J11" s="67"/>
      <c r="K11" s="68"/>
      <c r="L11" s="67"/>
      <c r="O11" s="52"/>
      <c r="P11" s="51" t="s">
        <v>42</v>
      </c>
      <c r="Q11" s="59" t="b" cm="1">
        <f t="array" ref="Q11">AND(Q5:Q10="TRUE", P1=TRUE)</f>
        <v>0</v>
      </c>
    </row>
    <row r="12" spans="2:17" s="35" customFormat="1" ht="22.15">
      <c r="B12" s="54"/>
      <c r="C12" s="125"/>
      <c r="D12" s="134" t="str">
        <f>IF(Q11=TRUE, "", "Please complete all mandatory questions")</f>
        <v>Please complete all mandatory questions</v>
      </c>
      <c r="E12" s="126"/>
      <c r="F12" s="62"/>
      <c r="G12" s="67"/>
      <c r="H12" s="67"/>
      <c r="I12" s="67"/>
      <c r="J12" s="67"/>
      <c r="K12" s="68"/>
      <c r="L12" s="67"/>
      <c r="N12" s="52"/>
    </row>
    <row r="13" spans="2:17" s="35" customFormat="1" ht="22.15">
      <c r="B13" s="54"/>
      <c r="C13" s="110" t="str">
        <f>HYPERLINK("#'Home'!A1","&lt;&lt; PREVIOUS")</f>
        <v>&lt;&lt; PREVIOUS</v>
      </c>
      <c r="D13" s="134"/>
      <c r="E13" s="115" t="e">
        <f>IF(Q11=TRUE,HYPERLINK("#'Project Factors'!A1","NEXT &gt;&gt;"),HYPERLINK("#D"&amp;MATCH(FALSE,Q5:Q10,0)+4,"NEXT &gt;&gt;"))</f>
        <v>#N/A</v>
      </c>
      <c r="F13" s="62"/>
      <c r="G13" s="67"/>
      <c r="H13" s="67"/>
      <c r="I13" s="67"/>
      <c r="J13" s="67"/>
      <c r="K13" s="68"/>
      <c r="L13" s="67"/>
      <c r="N13" s="52"/>
      <c r="O13" s="51"/>
      <c r="P13" s="52"/>
    </row>
    <row r="14" spans="2:17" s="35" customFormat="1" ht="16.5">
      <c r="B14" s="54"/>
      <c r="C14" s="38"/>
      <c r="D14" s="29"/>
      <c r="E14" s="46"/>
      <c r="F14" s="67"/>
      <c r="G14" s="67"/>
      <c r="H14" s="67"/>
      <c r="I14" s="67"/>
      <c r="J14" s="67"/>
      <c r="K14" s="68"/>
      <c r="L14" s="67"/>
      <c r="N14" s="52"/>
      <c r="O14" s="51"/>
      <c r="P14" s="52"/>
    </row>
    <row r="15" spans="2:17" ht="16.5" hidden="1"/>
    <row r="16" spans="2:17" ht="16.5" hidden="1"/>
    <row r="17" spans="6:6" ht="16.5" hidden="1">
      <c r="F17" s="69"/>
    </row>
    <row r="18" spans="6:6" ht="16.5" hidden="1"/>
    <row r="19" spans="6:6" ht="16.5" hidden="1"/>
    <row r="24" spans="6:6" ht="17.25" hidden="1" customHeight="1"/>
    <row r="25" spans="6:6" ht="16.5" hidden="1"/>
  </sheetData>
  <mergeCells count="2">
    <mergeCell ref="C3:D3"/>
    <mergeCell ref="D12:D13"/>
  </mergeCells>
  <conditionalFormatting sqref="E13">
    <cfRule type="expression" dxfId="37" priority="313">
      <formula>NOT(AND(P13:P14))</formula>
    </cfRule>
  </conditionalFormatting>
  <conditionalFormatting sqref="B4:E10 B11 B12:C14 E12:E14 D12">
    <cfRule type="expression" dxfId="36" priority="314">
      <formula>NOT($P$1)</formula>
    </cfRule>
  </conditionalFormatting>
  <conditionalFormatting sqref="D5:D10">
    <cfRule type="expression" dxfId="35" priority="319">
      <formula>IF($P$1,IF(Q5="",FALSE,NOT(Q5)),FALSE)</formula>
    </cfRule>
  </conditionalFormatting>
  <conditionalFormatting sqref="D12">
    <cfRule type="expression" dxfId="34" priority="320">
      <formula>IF($P$1,IF(#REF!="",FALSE,NOT(#REF!)),FALSE)</formula>
    </cfRule>
  </conditionalFormatting>
  <pageMargins left="0.7" right="0.7" top="0.75" bottom="0.75" header="0.3" footer="0.3"/>
  <pageSetup paperSize="9" orientation="portrait" r:id="rId1"/>
  <headerFooter>
    <oddFooter>&amp;L&amp;1#&amp;"Calibri"&amp;11&amp;K000000OFFICIAL</oddFooter>
  </headerFooter>
  <ignoredErrors>
    <ignoredError sqref="B2" numberStoredAsText="1"/>
  </ignoredErrors>
  <drawing r:id="rId2"/>
  <extLst>
    <ext xmlns:x14="http://schemas.microsoft.com/office/spreadsheetml/2009/9/main" uri="{CCE6A557-97BC-4b89-ADB6-D9C93CAAB3DF}">
      <x14:dataValidations xmlns:xm="http://schemas.microsoft.com/office/excel/2006/main" count="6">
        <x14:dataValidation type="list" allowBlank="1" showInputMessage="1" showErrorMessage="1" xr:uid="{66EB1C19-80C5-40ED-B37F-0066CD6D6182}">
          <x14:formula1>
            <xm:f>Backend!$D$4:$F$4</xm:f>
          </x14:formula1>
          <xm:sqref>D5</xm:sqref>
        </x14:dataValidation>
        <x14:dataValidation type="list" allowBlank="1" showInputMessage="1" showErrorMessage="1" xr:uid="{5EC647AC-6E1F-4EB6-A3C6-F3CA39A2F887}">
          <x14:formula1>
            <xm:f>Backend!$D$5:$E$5</xm:f>
          </x14:formula1>
          <xm:sqref>D6</xm:sqref>
        </x14:dataValidation>
        <x14:dataValidation type="list" allowBlank="1" showInputMessage="1" showErrorMessage="1" xr:uid="{DD25BE92-1B95-45D3-B0D3-6E6DDE225B18}">
          <x14:formula1>
            <xm:f>Backend!$D$6:$E$6</xm:f>
          </x14:formula1>
          <xm:sqref>D7</xm:sqref>
        </x14:dataValidation>
        <x14:dataValidation type="list" allowBlank="1" showInputMessage="1" showErrorMessage="1" xr:uid="{49D87C2F-64DD-4E9A-AE6D-ADDEED91F845}">
          <x14:formula1>
            <xm:f>Backend!$D$7:$F$7</xm:f>
          </x14:formula1>
          <xm:sqref>D8</xm:sqref>
        </x14:dataValidation>
        <x14:dataValidation type="list" allowBlank="1" showInputMessage="1" showErrorMessage="1" xr:uid="{7CC4CA89-CB05-4A86-B10E-2000B5075D91}">
          <x14:formula1>
            <xm:f>Backend!$D$8:$E$8</xm:f>
          </x14:formula1>
          <xm:sqref>D9</xm:sqref>
        </x14:dataValidation>
        <x14:dataValidation type="list" allowBlank="1" showInputMessage="1" showErrorMessage="1" xr:uid="{7B77BF81-4975-47CE-9994-AA278FCF6401}">
          <x14:formula1>
            <xm:f>Backend!$D$9:$E$9</xm:f>
          </x14:formula1>
          <xm:sqref>D10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E6E795-C539-4291-A8C7-5305F43A0569}">
  <dimension ref="A1:AC27"/>
  <sheetViews>
    <sheetView zoomScale="75" zoomScaleNormal="75" workbookViewId="0">
      <selection activeCell="D13" sqref="D5:D13"/>
    </sheetView>
  </sheetViews>
  <sheetFormatPr defaultColWidth="0" defaultRowHeight="0" customHeight="1" zeroHeight="1"/>
  <cols>
    <col min="1" max="1" width="9" style="29" customWidth="1"/>
    <col min="2" max="2" width="7.59765625" style="29" customWidth="1"/>
    <col min="3" max="3" width="57.86328125" style="35" bestFit="1" customWidth="1"/>
    <col min="4" max="4" width="34.265625" style="29" customWidth="1"/>
    <col min="5" max="5" width="103" style="29" customWidth="1"/>
    <col min="6" max="6" width="10.3984375" style="29" customWidth="1"/>
    <col min="7" max="9" width="10.3984375" style="70" customWidth="1"/>
    <col min="10" max="17" width="10.3984375" style="29" customWidth="1"/>
    <col min="18" max="18" width="10.3984375" style="29" hidden="1" customWidth="1"/>
    <col min="19" max="19" width="18.265625" style="29" hidden="1" customWidth="1"/>
    <col min="20" max="26" width="10.3984375" style="29" hidden="1" customWidth="1"/>
    <col min="27" max="27" width="16.1328125" style="51" hidden="1" customWidth="1"/>
    <col min="28" max="29" width="10.3984375" style="51" hidden="1" customWidth="1"/>
    <col min="30" max="16384" width="10.3984375" style="29" hidden="1"/>
  </cols>
  <sheetData>
    <row r="1" spans="2:21" ht="53.25" customHeight="1">
      <c r="S1" s="50" t="s">
        <v>13</v>
      </c>
      <c r="T1" s="51" t="b">
        <f>AND('Project Information'!Q11)</f>
        <v>0</v>
      </c>
      <c r="U1" s="51"/>
    </row>
    <row r="2" spans="2:21" ht="27.4">
      <c r="B2" s="34">
        <v>2</v>
      </c>
      <c r="C2" s="34" t="s">
        <v>43</v>
      </c>
      <c r="D2" s="40" t="str">
        <f>IF(T1,"","Please complete the previous section prior to filling out this section")</f>
        <v>Please complete the previous section prior to filling out this section</v>
      </c>
      <c r="S2" s="51"/>
      <c r="T2" s="51"/>
      <c r="U2" s="51"/>
    </row>
    <row r="3" spans="2:21" ht="16.5">
      <c r="C3" s="41"/>
      <c r="D3" s="41"/>
      <c r="E3" s="41"/>
      <c r="F3" s="41"/>
      <c r="S3" s="51"/>
      <c r="T3" s="51"/>
      <c r="U3" s="51"/>
    </row>
    <row r="4" spans="2:21" s="42" customFormat="1" ht="22.15">
      <c r="B4" s="43" t="s">
        <v>16</v>
      </c>
      <c r="C4" s="43" t="s">
        <v>17</v>
      </c>
      <c r="D4" s="43" t="s">
        <v>18</v>
      </c>
      <c r="E4" s="43" t="s">
        <v>19</v>
      </c>
      <c r="F4" s="43"/>
      <c r="S4" s="50"/>
      <c r="T4" s="50"/>
      <c r="U4" s="50" t="s">
        <v>20</v>
      </c>
    </row>
    <row r="5" spans="2:21" s="35" customFormat="1" ht="50.1" customHeight="1">
      <c r="B5" s="44" t="s">
        <v>21</v>
      </c>
      <c r="C5" s="45" t="s">
        <v>44</v>
      </c>
      <c r="D5" s="1"/>
      <c r="E5" s="45" t="s">
        <v>45</v>
      </c>
      <c r="K5" s="53"/>
      <c r="S5" s="52"/>
      <c r="T5" s="51"/>
      <c r="U5" s="59" t="str">
        <f>IF('Project Factors'!D5=Backend!D15,"TRUE",IF('Project Factors'!D5=Backend!E15,"TRUE","FALSE"))</f>
        <v>FALSE</v>
      </c>
    </row>
    <row r="6" spans="2:21" s="35" customFormat="1" ht="50.1" customHeight="1">
      <c r="B6" s="44" t="s">
        <v>25</v>
      </c>
      <c r="C6" s="45" t="s">
        <v>46</v>
      </c>
      <c r="D6" s="1"/>
      <c r="E6" s="45" t="s">
        <v>47</v>
      </c>
      <c r="K6" s="53"/>
      <c r="S6" s="52"/>
      <c r="T6" s="51"/>
      <c r="U6" s="59" t="str">
        <f>IF('Project Factors'!D6=Backend!D16,"TRUE",IF('Project Factors'!D6=Backend!E16,"TRUE","FALSE"))</f>
        <v>FALSE</v>
      </c>
    </row>
    <row r="7" spans="2:21" s="35" customFormat="1" ht="50.1" customHeight="1">
      <c r="B7" s="44" t="s">
        <v>29</v>
      </c>
      <c r="C7" s="45" t="s">
        <v>48</v>
      </c>
      <c r="D7" s="1"/>
      <c r="E7" s="45"/>
      <c r="K7" s="53"/>
      <c r="S7" s="52"/>
      <c r="T7" s="51"/>
      <c r="U7" s="59" t="str">
        <f>IF('Project Factors'!D7=Backend!D17,"TRUE",IF('Project Factors'!D7=Backend!E17,"TRUE","FALSE"))</f>
        <v>FALSE</v>
      </c>
    </row>
    <row r="8" spans="2:21" s="35" customFormat="1" ht="50.1" customHeight="1">
      <c r="B8" s="44" t="s">
        <v>32</v>
      </c>
      <c r="C8" s="45" t="s">
        <v>49</v>
      </c>
      <c r="D8" s="1"/>
      <c r="E8" s="45" t="s">
        <v>50</v>
      </c>
      <c r="K8" s="53"/>
      <c r="S8" s="52"/>
      <c r="T8" s="51"/>
      <c r="U8" s="59" t="str">
        <f>IF('Project Factors'!D8=Backend!D18,"TRUE",IF('Project Factors'!D8=Backend!E18,"TRUE","FALSE"))</f>
        <v>FALSE</v>
      </c>
    </row>
    <row r="9" spans="2:21" s="35" customFormat="1" ht="50.1" customHeight="1">
      <c r="B9" s="44" t="s">
        <v>36</v>
      </c>
      <c r="C9" s="45" t="s">
        <v>51</v>
      </c>
      <c r="D9" s="1"/>
      <c r="E9" s="45" t="s">
        <v>53</v>
      </c>
      <c r="K9" s="53"/>
      <c r="S9" s="52"/>
      <c r="T9" s="51"/>
      <c r="U9" s="59" t="str">
        <f>IF('Project Factors'!D9=Backend!D19,"TRUE",IF('Project Factors'!D9=Backend!E19,"TRUE",IF('Project Factors'!D9=Backend!F19,"TRUE","FALSE")))</f>
        <v>FALSE</v>
      </c>
    </row>
    <row r="10" spans="2:21" s="35" customFormat="1" ht="50.1" customHeight="1">
      <c r="B10" s="44" t="s">
        <v>39</v>
      </c>
      <c r="C10" s="45" t="s">
        <v>54</v>
      </c>
      <c r="D10" s="1"/>
      <c r="E10" s="45" t="s">
        <v>56</v>
      </c>
      <c r="K10" s="53"/>
      <c r="S10" s="52"/>
      <c r="T10" s="51"/>
      <c r="U10" s="59" t="str">
        <f>IF('Project Factors'!D10=Backend!D20,"TRUE",IF('Project Factors'!D10=Backend!E20,"TRUE",IF('Project Factors'!D10=Backend!F20,"TRUE","FALSE")))</f>
        <v>FALSE</v>
      </c>
    </row>
    <row r="11" spans="2:21" s="35" customFormat="1" ht="50.1" customHeight="1">
      <c r="B11" s="44" t="s">
        <v>57</v>
      </c>
      <c r="C11" s="38" t="s">
        <v>58</v>
      </c>
      <c r="D11" s="1"/>
      <c r="E11" s="45" t="s">
        <v>59</v>
      </c>
      <c r="K11" s="53"/>
      <c r="S11" s="52"/>
      <c r="T11" s="51"/>
      <c r="U11" s="59" t="str">
        <f>IF('Project Factors'!D11=Backend!D21,"TRUE",IF('Project Factors'!D11=Backend!E21,"TRUE","FALSE"))</f>
        <v>FALSE</v>
      </c>
    </row>
    <row r="12" spans="2:21" s="35" customFormat="1" ht="50.1" customHeight="1">
      <c r="B12" s="44" t="s">
        <v>60</v>
      </c>
      <c r="C12" s="38" t="s">
        <v>61</v>
      </c>
      <c r="D12" s="1"/>
      <c r="E12" s="45" t="s">
        <v>62</v>
      </c>
      <c r="K12" s="53"/>
      <c r="S12" s="52"/>
      <c r="T12" s="51"/>
      <c r="U12" s="59" t="str">
        <f>IF('Project Factors'!D12=Backend!D22,"TRUE",IF('Project Factors'!D12=Backend!E22,"TRUE","FALSE"))</f>
        <v>FALSE</v>
      </c>
    </row>
    <row r="13" spans="2:21" s="35" customFormat="1" ht="50.1" customHeight="1">
      <c r="B13" s="44" t="s">
        <v>63</v>
      </c>
      <c r="C13" s="38" t="s">
        <v>64</v>
      </c>
      <c r="D13" s="1"/>
      <c r="E13" s="45"/>
      <c r="K13" s="53"/>
      <c r="S13" s="52"/>
      <c r="T13" s="51"/>
      <c r="U13" s="59" t="str">
        <f>IF('Project Factors'!D13=Backend!D23,"TRUE",IF('Project Factors'!D13=Backend!E23,"TRUE",IF('Project Factors'!D13=Backend!F23,"TRUE","FALSE")))</f>
        <v>FALSE</v>
      </c>
    </row>
    <row r="14" spans="2:21" s="35" customFormat="1" ht="27" customHeight="1">
      <c r="B14" s="44"/>
      <c r="D14" s="71"/>
      <c r="K14" s="53"/>
      <c r="S14" s="52"/>
      <c r="T14" s="51"/>
      <c r="U14" s="59"/>
    </row>
    <row r="15" spans="2:21" ht="50.1" customHeight="1">
      <c r="C15" s="121" t="str">
        <f>HYPERLINK("#'Project Information'!D5","&lt;&lt; PREVIOUS")</f>
        <v>&lt;&lt; PREVIOUS</v>
      </c>
      <c r="D15" s="122" t="str">
        <f>IF(U15=TRUE, "","Please complete all madatory questions")</f>
        <v>Please complete all madatory questions</v>
      </c>
      <c r="E15" s="123" t="e">
        <f>IF(U15=TRUE,HYPERLINK("#'Construction Factors'!A1","NEXT &gt;&gt;"),HYPERLINK("#D"&amp;MATCH(FALSE,U5:U10,0)+4,"NEXT &gt;&gt;"))</f>
        <v>#N/A</v>
      </c>
      <c r="S15" s="51"/>
      <c r="T15" s="51" t="s">
        <v>42</v>
      </c>
      <c r="U15" s="60" t="b" cm="1">
        <f t="array" ref="U15">AND((U5:U13="TRUE"),T1=TRUE)</f>
        <v>0</v>
      </c>
    </row>
    <row r="16" spans="2:21" ht="50.1" hidden="1" customHeight="1"/>
    <row r="17" spans="3:6" ht="16.5" hidden="1" customHeight="1"/>
    <row r="18" spans="3:6" ht="16.5" hidden="1" customHeight="1"/>
    <row r="19" spans="3:6" ht="16.5" hidden="1" customHeight="1">
      <c r="F19" s="47"/>
    </row>
    <row r="20" spans="3:6" ht="16.5" hidden="1" customHeight="1"/>
    <row r="21" spans="3:6" ht="16.5" hidden="1" customHeight="1"/>
    <row r="22" spans="3:6" ht="17.25" hidden="1" customHeight="1"/>
    <row r="23" spans="3:6" ht="17.25" hidden="1" customHeight="1"/>
    <row r="24" spans="3:6" ht="17.25" hidden="1" customHeight="1"/>
    <row r="25" spans="3:6" ht="17.25" hidden="1" customHeight="1"/>
    <row r="26" spans="3:6" ht="17.25" hidden="1" customHeight="1"/>
    <row r="27" spans="3:6" ht="16.5" hidden="1" customHeight="1">
      <c r="C27" s="56"/>
    </row>
  </sheetData>
  <phoneticPr fontId="22" type="noConversion"/>
  <conditionalFormatting sqref="D5:D14">
    <cfRule type="expression" dxfId="33" priority="233">
      <formula>IF($T$1,IF(U5="",FALSE,NOT(U5)),FALSE)</formula>
    </cfRule>
  </conditionalFormatting>
  <conditionalFormatting sqref="B14 C15 D14 E15 B4:E13">
    <cfRule type="expression" dxfId="32" priority="235">
      <formula>NOT($T$1)</formula>
    </cfRule>
  </conditionalFormatting>
  <conditionalFormatting sqref="E15">
    <cfRule type="expression" dxfId="31" priority="238">
      <formula>NOT(AND(U5:U14))</formula>
    </cfRule>
  </conditionalFormatting>
  <pageMargins left="0.7" right="0.7" top="0.75" bottom="0.75" header="0.3" footer="0.3"/>
  <pageSetup paperSize="9" orientation="portrait" r:id="rId1"/>
  <headerFooter>
    <oddFooter>&amp;L&amp;1#&amp;"Calibri"&amp;11&amp;K000000OFFICIAL</oddFooter>
  </headerFooter>
  <drawing r:id="rId2"/>
  <extLst>
    <ext xmlns:x14="http://schemas.microsoft.com/office/spreadsheetml/2009/9/main" uri="{CCE6A557-97BC-4b89-ADB6-D9C93CAAB3DF}">
      <x14:dataValidations xmlns:xm="http://schemas.microsoft.com/office/excel/2006/main" count="9">
        <x14:dataValidation type="list" allowBlank="1" showInputMessage="1" showErrorMessage="1" xr:uid="{C5EAA5C9-6161-4388-A02B-632B5158B0B9}">
          <x14:formula1>
            <xm:f>Backend!$D$15:$E$15</xm:f>
          </x14:formula1>
          <xm:sqref>D5</xm:sqref>
        </x14:dataValidation>
        <x14:dataValidation type="list" allowBlank="1" showInputMessage="1" showErrorMessage="1" xr:uid="{C80053E5-455B-42C9-912E-D4D724138750}">
          <x14:formula1>
            <xm:f>Backend!$D$16:$E$16</xm:f>
          </x14:formula1>
          <xm:sqref>D6</xm:sqref>
        </x14:dataValidation>
        <x14:dataValidation type="list" allowBlank="1" showInputMessage="1" showErrorMessage="1" xr:uid="{FDDCF256-159C-4472-AA87-814FA3CF56F1}">
          <x14:formula1>
            <xm:f>Backend!$D$17:$E$17</xm:f>
          </x14:formula1>
          <xm:sqref>D7</xm:sqref>
        </x14:dataValidation>
        <x14:dataValidation type="list" allowBlank="1" showInputMessage="1" showErrorMessage="1" xr:uid="{220AD532-7A27-4B5B-B703-21E459EB6E76}">
          <x14:formula1>
            <xm:f>Backend!$D$18:$E$18</xm:f>
          </x14:formula1>
          <xm:sqref>D8</xm:sqref>
        </x14:dataValidation>
        <x14:dataValidation type="list" allowBlank="1" showInputMessage="1" showErrorMessage="1" xr:uid="{C36E1707-6196-497A-BE83-AA83E0630A9D}">
          <x14:formula1>
            <xm:f>Backend!$D$19:$F$19</xm:f>
          </x14:formula1>
          <xm:sqref>D9</xm:sqref>
        </x14:dataValidation>
        <x14:dataValidation type="list" allowBlank="1" showInputMessage="1" showErrorMessage="1" xr:uid="{2CC808A7-9E31-4FF5-9084-4FC055DD7FEB}">
          <x14:formula1>
            <xm:f>Backend!$D$20:$F$20</xm:f>
          </x14:formula1>
          <xm:sqref>D10</xm:sqref>
        </x14:dataValidation>
        <x14:dataValidation type="list" allowBlank="1" showInputMessage="1" showErrorMessage="1" xr:uid="{14D33832-4F3C-4502-909A-5AB7CFA6C09F}">
          <x14:formula1>
            <xm:f>Backend!$D$21:$E$21</xm:f>
          </x14:formula1>
          <xm:sqref>D11</xm:sqref>
        </x14:dataValidation>
        <x14:dataValidation type="list" allowBlank="1" showInputMessage="1" showErrorMessage="1" xr:uid="{728E4562-7EA4-4271-A3A1-CFCF2D5E920C}">
          <x14:formula1>
            <xm:f>Backend!$D$22:$E$22</xm:f>
          </x14:formula1>
          <xm:sqref>D12</xm:sqref>
        </x14:dataValidation>
        <x14:dataValidation type="list" allowBlank="1" showInputMessage="1" showErrorMessage="1" xr:uid="{D3356E18-6AB8-4C4A-94BC-AD956AAA8838}">
          <x14:formula1>
            <xm:f>Backend!$D$23:$F$23</xm:f>
          </x14:formula1>
          <xm:sqref>D13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88EF56-6018-4B5D-BFCC-D627E038E2A6}">
  <dimension ref="A1:AD27"/>
  <sheetViews>
    <sheetView zoomScale="75" zoomScaleNormal="75" workbookViewId="0">
      <selection activeCell="B2" sqref="B2"/>
    </sheetView>
  </sheetViews>
  <sheetFormatPr defaultColWidth="0" defaultRowHeight="0" customHeight="1" zeroHeight="1"/>
  <cols>
    <col min="1" max="1" width="9" style="29" customWidth="1"/>
    <col min="2" max="2" width="7.59765625" style="29" customWidth="1"/>
    <col min="3" max="3" width="57.86328125" style="35" customWidth="1"/>
    <col min="4" max="4" width="34.265625" style="29" customWidth="1"/>
    <col min="5" max="5" width="103" style="29" customWidth="1"/>
    <col min="6" max="6" width="10.3984375" style="29" customWidth="1"/>
    <col min="7" max="9" width="10.3984375" style="51" customWidth="1"/>
    <col min="10" max="19" width="10.3984375" style="29" customWidth="1"/>
    <col min="20" max="20" width="10.3984375" style="29" hidden="1" customWidth="1"/>
    <col min="21" max="21" width="16.59765625" style="29" hidden="1" customWidth="1"/>
    <col min="22" max="29" width="10.3984375" style="29" hidden="1" customWidth="1"/>
    <col min="30" max="30" width="16.1328125" style="29" hidden="1" customWidth="1"/>
    <col min="31" max="16384" width="10.3984375" style="29" hidden="1"/>
  </cols>
  <sheetData>
    <row r="1" spans="2:23" ht="53.25" customHeight="1">
      <c r="U1" s="50" t="s">
        <v>13</v>
      </c>
      <c r="V1" s="51" t="b">
        <f>AND('Project Factors'!U15)</f>
        <v>0</v>
      </c>
      <c r="W1" s="51"/>
    </row>
    <row r="2" spans="2:23" ht="27.4">
      <c r="B2" s="39" t="s">
        <v>66</v>
      </c>
      <c r="C2" s="34" t="s">
        <v>67</v>
      </c>
      <c r="D2" s="40" t="str">
        <f>IF(V1,"","Please complete the previous section prior to filling out this section")</f>
        <v>Please complete the previous section prior to filling out this section</v>
      </c>
      <c r="U2" s="51"/>
      <c r="V2" s="51"/>
      <c r="W2" s="51"/>
    </row>
    <row r="3" spans="2:23" ht="16.5">
      <c r="C3" s="131"/>
      <c r="D3" s="131"/>
      <c r="E3" s="41"/>
      <c r="F3" s="41"/>
      <c r="U3" s="51"/>
      <c r="V3" s="51"/>
      <c r="W3" s="51"/>
    </row>
    <row r="4" spans="2:23" s="42" customFormat="1" ht="22.15">
      <c r="B4" s="43" t="s">
        <v>16</v>
      </c>
      <c r="C4" s="43" t="s">
        <v>17</v>
      </c>
      <c r="D4" s="43" t="s">
        <v>18</v>
      </c>
      <c r="E4" s="43" t="s">
        <v>19</v>
      </c>
      <c r="F4" s="43"/>
      <c r="U4" s="50"/>
      <c r="V4" s="50"/>
      <c r="W4" s="50" t="s">
        <v>20</v>
      </c>
    </row>
    <row r="5" spans="2:23" s="35" customFormat="1" ht="50.1" customHeight="1">
      <c r="B5" s="44" t="s">
        <v>21</v>
      </c>
      <c r="C5" s="45" t="s">
        <v>68</v>
      </c>
      <c r="D5" s="1"/>
      <c r="E5" s="45" t="s">
        <v>70</v>
      </c>
      <c r="K5" s="53"/>
      <c r="U5" s="52"/>
      <c r="V5" s="51"/>
      <c r="W5" s="59" t="str">
        <f>IF('Construction Factors'!D5=Backend!D29,"TRUE",IF('Construction Factors'!D5=Backend!E29,"TRUE",IF('Construction Factors'!D5=Backend!F29,"TRUE","FALSE")))</f>
        <v>FALSE</v>
      </c>
    </row>
    <row r="6" spans="2:23" s="35" customFormat="1" ht="49.5">
      <c r="B6" s="44" t="s">
        <v>25</v>
      </c>
      <c r="C6" s="45" t="s">
        <v>71</v>
      </c>
      <c r="D6" s="1"/>
      <c r="E6" s="45" t="s">
        <v>73</v>
      </c>
      <c r="K6" s="53"/>
      <c r="U6" s="52"/>
      <c r="V6" s="51"/>
      <c r="W6" s="59" t="str">
        <f>IF('Construction Factors'!D6=Backend!D30,"TRUE",IF('Construction Factors'!D6=Backend!E30,"TRUE",IF('Construction Factors'!D6=Backend!F30,"TRUE","FALSE")))</f>
        <v>FALSE</v>
      </c>
    </row>
    <row r="7" spans="2:23" s="35" customFormat="1" ht="50.1" customHeight="1">
      <c r="B7" s="44" t="s">
        <v>29</v>
      </c>
      <c r="C7" s="45" t="s">
        <v>74</v>
      </c>
      <c r="D7" s="1"/>
      <c r="E7" s="45" t="s">
        <v>76</v>
      </c>
      <c r="K7" s="53"/>
      <c r="U7" s="52"/>
      <c r="V7" s="51"/>
      <c r="W7" s="59" t="str">
        <f>IF('Construction Factors'!D7=Backend!D31,"TRUE",IF('Construction Factors'!D7=Backend!E31,"TRUE",IF('Construction Factors'!D7=Backend!F31,"TRUE","FALSE")))</f>
        <v>FALSE</v>
      </c>
    </row>
    <row r="8" spans="2:23" s="35" customFormat="1" ht="64.5" customHeight="1">
      <c r="B8" s="44" t="s">
        <v>32</v>
      </c>
      <c r="C8" s="45" t="s">
        <v>77</v>
      </c>
      <c r="D8" s="1"/>
      <c r="E8" s="45" t="s">
        <v>79</v>
      </c>
      <c r="K8" s="53"/>
      <c r="U8" s="52"/>
      <c r="V8" s="51"/>
      <c r="W8" s="59" t="str">
        <f>IF('Construction Factors'!D8=Backend!D32,"TRUE",IF('Construction Factors'!D8=Backend!E32,"TRUE",IF('Construction Factors'!D8=Backend!F32,"TRUE","FALSE")))</f>
        <v>FALSE</v>
      </c>
    </row>
    <row r="9" spans="2:23" s="35" customFormat="1" ht="51.75" customHeight="1">
      <c r="B9" s="44" t="s">
        <v>36</v>
      </c>
      <c r="C9" s="45" t="s">
        <v>80</v>
      </c>
      <c r="D9" s="1"/>
      <c r="E9" s="45" t="s">
        <v>82</v>
      </c>
      <c r="K9" s="53"/>
      <c r="U9" s="52"/>
      <c r="V9" s="51"/>
      <c r="W9" s="59" t="str">
        <f>IF('Construction Factors'!D9=Backend!D33,"TRUE",IF('Construction Factors'!D9=Backend!E33,"TRUE",IF('Construction Factors'!D9=Backend!F33,"TRUE","FALSE")))</f>
        <v>FALSE</v>
      </c>
    </row>
    <row r="10" spans="2:23" s="35" customFormat="1" ht="50.1" customHeight="1">
      <c r="B10" s="44" t="s">
        <v>39</v>
      </c>
      <c r="C10" s="45" t="s">
        <v>83</v>
      </c>
      <c r="D10" s="1"/>
      <c r="E10" s="45" t="s">
        <v>84</v>
      </c>
      <c r="K10" s="53"/>
      <c r="U10" s="52"/>
      <c r="V10" s="51"/>
      <c r="W10" s="59" t="str">
        <f>IF('Construction Factors'!D10=Backend!D34,"TRUE",IF('Construction Factors'!D10=Backend!E34,"TRUE",IF('Construction Factors'!D10=Backend!F34,"TRUE","FALSE")))</f>
        <v>FALSE</v>
      </c>
    </row>
    <row r="11" spans="2:23" s="35" customFormat="1" ht="27" customHeight="1">
      <c r="B11" s="54"/>
      <c r="C11" s="38"/>
      <c r="E11" s="46"/>
      <c r="K11" s="53"/>
      <c r="U11" s="52"/>
      <c r="V11" s="51" t="s">
        <v>42</v>
      </c>
      <c r="W11" s="59" t="b" cm="1">
        <f t="array" ref="W11">AND(W5:W10="TRUE",V1=TRUE)</f>
        <v>0</v>
      </c>
    </row>
    <row r="12" spans="2:23" s="35" customFormat="1" ht="50.1" customHeight="1">
      <c r="B12" s="54"/>
      <c r="C12" s="107" t="str">
        <f>HYPERLINK("#'Project Factors'!D5","&lt;&lt; PREVIOUS")</f>
        <v>&lt;&lt; PREVIOUS</v>
      </c>
      <c r="D12" s="108" t="str">
        <f>IF(W11=TRUE, "", "Please complete all mandatory questions")</f>
        <v>Please complete all mandatory questions</v>
      </c>
      <c r="E12" s="109" t="e">
        <f>IF(W11=TRUE,HYPERLINK("#'Element Design'!D5","NEXT &gt;&gt;"),HYPERLINK("#D"&amp;MATCH(FALSE,W5:W9,0)+4,"NEXT &gt;&gt;"))</f>
        <v>#N/A</v>
      </c>
      <c r="K12" s="53"/>
      <c r="U12" s="52"/>
      <c r="V12" s="51"/>
      <c r="W12" s="59"/>
    </row>
    <row r="13" spans="2:23" s="35" customFormat="1" ht="16.5">
      <c r="B13" s="54"/>
      <c r="G13" s="52"/>
      <c r="H13" s="51"/>
      <c r="I13" s="52"/>
      <c r="K13" s="53"/>
    </row>
    <row r="14" spans="2:23" s="35" customFormat="1" ht="16.5" hidden="1">
      <c r="B14" s="54"/>
      <c r="C14" s="38"/>
      <c r="D14" s="55"/>
      <c r="E14" s="46"/>
      <c r="G14" s="52"/>
      <c r="H14" s="51"/>
      <c r="I14" s="52"/>
      <c r="K14" s="53"/>
    </row>
    <row r="15" spans="2:23" s="35" customFormat="1" ht="16.5" hidden="1">
      <c r="B15" s="54"/>
      <c r="C15" s="38"/>
      <c r="D15" s="55"/>
      <c r="E15" s="46"/>
      <c r="G15" s="52"/>
      <c r="H15" s="51"/>
      <c r="I15" s="52"/>
      <c r="K15" s="53"/>
    </row>
    <row r="16" spans="2:23" s="35" customFormat="1" ht="16.5" hidden="1">
      <c r="B16" s="54"/>
      <c r="C16" s="38"/>
      <c r="D16" s="29"/>
      <c r="E16" s="46"/>
      <c r="G16" s="52"/>
      <c r="H16" s="51"/>
      <c r="I16" s="52"/>
      <c r="K16" s="53"/>
    </row>
    <row r="17" spans="3:6" ht="16.5" hidden="1"/>
    <row r="18" spans="3:6" ht="16.5" hidden="1"/>
    <row r="19" spans="3:6" ht="16.5" hidden="1">
      <c r="F19" s="47"/>
    </row>
    <row r="20" spans="3:6" ht="16.5" hidden="1"/>
    <row r="21" spans="3:6" ht="16.5" hidden="1"/>
    <row r="26" spans="3:6" ht="17.25" hidden="1" customHeight="1"/>
    <row r="27" spans="3:6" ht="16.5" hidden="1">
      <c r="C27" s="56"/>
    </row>
  </sheetData>
  <mergeCells count="1">
    <mergeCell ref="C3:D3"/>
  </mergeCells>
  <phoneticPr fontId="22" type="noConversion"/>
  <conditionalFormatting sqref="E12">
    <cfRule type="expression" dxfId="30" priority="4">
      <formula>NOT(AND(I5:I16))</formula>
    </cfRule>
  </conditionalFormatting>
  <conditionalFormatting sqref="B11:C11 B14:C16 B13 E11 E14:E16 D14:D15 B12:E12 B4:E10">
    <cfRule type="expression" dxfId="29" priority="239">
      <formula>NOT($V$1)</formula>
    </cfRule>
  </conditionalFormatting>
  <conditionalFormatting sqref="D12 D14:D15">
    <cfRule type="expression" dxfId="28" priority="247">
      <formula>IF($V$1,IF(I13="",FALSE,NOT(I13)),FALSE)</formula>
    </cfRule>
  </conditionalFormatting>
  <conditionalFormatting sqref="D5:D10">
    <cfRule type="expression" dxfId="27" priority="248">
      <formula>IF($V$1,IF(W5="",FALSE,NOT(W5)),FALSE)</formula>
    </cfRule>
  </conditionalFormatting>
  <dataValidations count="1">
    <dataValidation type="list" allowBlank="1" showInputMessage="1" showErrorMessage="1" sqref="D14:D15" xr:uid="{54EF39AB-6CA1-4794-B79A-E78B55984E23}">
      <formula1>INDIRECT(H15,FALSE)</formula1>
    </dataValidation>
  </dataValidations>
  <pageMargins left="0.7" right="0.7" top="0.75" bottom="0.75" header="0.3" footer="0.3"/>
  <pageSetup paperSize="9" orientation="portrait" r:id="rId1"/>
  <headerFooter>
    <oddFooter>&amp;L&amp;1#&amp;"Calibri"&amp;11&amp;K000000OFFICIAL</oddFooter>
  </headerFooter>
  <ignoredErrors>
    <ignoredError sqref="B2" numberStoredAsText="1"/>
  </ignoredErrors>
  <drawing r:id="rId2"/>
  <extLst>
    <ext xmlns:x14="http://schemas.microsoft.com/office/spreadsheetml/2009/9/main" uri="{CCE6A557-97BC-4b89-ADB6-D9C93CAAB3DF}">
      <x14:dataValidations xmlns:xm="http://schemas.microsoft.com/office/excel/2006/main" count="6">
        <x14:dataValidation type="list" allowBlank="1" showInputMessage="1" showErrorMessage="1" xr:uid="{6EEB6F75-AC3B-4B28-9251-45EEEE819CBA}">
          <x14:formula1>
            <xm:f>Backend!$D$29:$F$29</xm:f>
          </x14:formula1>
          <xm:sqref>D5</xm:sqref>
        </x14:dataValidation>
        <x14:dataValidation type="list" allowBlank="1" showInputMessage="1" showErrorMessage="1" xr:uid="{C2774AC9-CBBA-4111-8370-F133C6EDFAC1}">
          <x14:formula1>
            <xm:f>Backend!$D$30:$F$30</xm:f>
          </x14:formula1>
          <xm:sqref>D6</xm:sqref>
        </x14:dataValidation>
        <x14:dataValidation type="list" allowBlank="1" showInputMessage="1" showErrorMessage="1" xr:uid="{DB5711ED-F1A1-4D54-9748-44F89650A770}">
          <x14:formula1>
            <xm:f>Backend!$D$31:$F$31</xm:f>
          </x14:formula1>
          <xm:sqref>D7</xm:sqref>
        </x14:dataValidation>
        <x14:dataValidation type="list" allowBlank="1" showInputMessage="1" showErrorMessage="1" xr:uid="{B708CD51-D983-498E-A858-25170FC11C2C}">
          <x14:formula1>
            <xm:f>Backend!$D$32:$F$32</xm:f>
          </x14:formula1>
          <xm:sqref>D8</xm:sqref>
        </x14:dataValidation>
        <x14:dataValidation type="list" allowBlank="1" showInputMessage="1" showErrorMessage="1" xr:uid="{C951C6F9-874E-4BE0-B23D-84CEEFE5B2AD}">
          <x14:formula1>
            <xm:f>Backend!$D$33:$F$33</xm:f>
          </x14:formula1>
          <xm:sqref>D9</xm:sqref>
        </x14:dataValidation>
        <x14:dataValidation type="list" allowBlank="1" showInputMessage="1" showErrorMessage="1" xr:uid="{3C70D0E2-98B7-4BF3-9108-0ECCE7E4FA5A}">
          <x14:formula1>
            <xm:f>Backend!$D$34:$F$34</xm:f>
          </x14:formula1>
          <xm:sqref>D10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2C2373-FFA6-426E-BAF4-690F7169F566}">
  <dimension ref="B1:AC45"/>
  <sheetViews>
    <sheetView zoomScale="75" zoomScaleNormal="75" workbookViewId="0">
      <selection activeCell="D12" sqref="D12"/>
    </sheetView>
  </sheetViews>
  <sheetFormatPr defaultColWidth="9.1328125" defaultRowHeight="0" customHeight="1" zeroHeight="1"/>
  <cols>
    <col min="1" max="1" width="9" style="29" customWidth="1"/>
    <col min="2" max="2" width="7.59765625" style="29" customWidth="1"/>
    <col min="3" max="3" width="57.86328125" style="35" customWidth="1"/>
    <col min="4" max="4" width="34.265625" style="29" customWidth="1"/>
    <col min="5" max="5" width="103" style="29" customWidth="1"/>
    <col min="6" max="6" width="10.3984375" style="29" customWidth="1"/>
    <col min="7" max="7" width="20.3984375" style="51" bestFit="1" customWidth="1"/>
    <col min="8" max="8" width="17.1328125" style="29" bestFit="1" customWidth="1"/>
    <col min="9" max="18" width="10.3984375" style="29" customWidth="1"/>
    <col min="19" max="24" width="9.1328125" style="29" customWidth="1"/>
    <col min="25" max="25" width="16.1328125" style="29" customWidth="1"/>
    <col min="26" max="27" width="10.3984375" style="29" customWidth="1"/>
    <col min="28" max="16383" width="9.1328125" style="29" customWidth="1"/>
    <col min="16384" max="16384" width="9.1328125" style="29"/>
  </cols>
  <sheetData>
    <row r="1" spans="2:29" ht="53.25" customHeight="1">
      <c r="Y1" s="50" t="s">
        <v>13</v>
      </c>
      <c r="Z1" s="51" t="b">
        <f>AND('Construction Factors'!W11)</f>
        <v>0</v>
      </c>
      <c r="AA1" s="51"/>
    </row>
    <row r="2" spans="2:29" ht="27.4">
      <c r="B2" s="39" t="s">
        <v>85</v>
      </c>
      <c r="C2" s="124" t="s">
        <v>86</v>
      </c>
      <c r="D2" s="40" t="str">
        <f>IF(Z1,"","Please complete the previous section prior to filling out this section")</f>
        <v>Please complete the previous section prior to filling out this section</v>
      </c>
      <c r="Y2" s="51"/>
      <c r="Z2" s="51"/>
      <c r="AA2" s="51"/>
    </row>
    <row r="3" spans="2:29" ht="16.5">
      <c r="C3" s="135" t="s">
        <v>87</v>
      </c>
      <c r="D3" s="135"/>
      <c r="E3" s="135"/>
      <c r="F3" s="41"/>
      <c r="Y3" s="51"/>
      <c r="Z3" s="51"/>
      <c r="AA3" s="51"/>
    </row>
    <row r="4" spans="2:29" ht="16.899999999999999" thickBot="1">
      <c r="C4" s="41"/>
      <c r="D4" s="41"/>
      <c r="E4" s="41"/>
      <c r="F4" s="41"/>
      <c r="Y4" s="50" t="s">
        <v>88</v>
      </c>
      <c r="Z4" s="51"/>
    </row>
    <row r="5" spans="2:29" ht="99.75" thickTop="1" thickBot="1">
      <c r="B5" s="87"/>
      <c r="C5" s="85" t="s">
        <v>89</v>
      </c>
      <c r="D5" s="120"/>
      <c r="E5" s="128" t="s">
        <v>90</v>
      </c>
      <c r="F5" s="86"/>
      <c r="G5" s="86"/>
      <c r="H5" s="86"/>
      <c r="I5" s="86"/>
      <c r="J5" s="86"/>
      <c r="K5" s="86"/>
      <c r="Y5" s="51" t="str">
        <f>TRIM(MID(SUBSTITUTE($D5,", ",REPT(" ",LEN($D5))),0*LEN($D5)+1,LEN($D5)))</f>
        <v/>
      </c>
      <c r="Z5" s="51" t="str">
        <f t="shared" ref="Z5" si="0">TRIM(MID(SUBSTITUTE($D5,", ",REPT(" ",LEN($D5))),1*LEN($D5)+1,LEN($D5)))</f>
        <v/>
      </c>
      <c r="AA5" s="51" t="str">
        <f>TRIM(MID(SUBSTITUTE($D5,", ",REPT(" ",LEN($D5))),2*LEN($D5)+1,LEN($D5)))</f>
        <v/>
      </c>
      <c r="AC5" s="51">
        <f>3-COUNTBLANK(Y5:AA5)</f>
        <v>0</v>
      </c>
    </row>
    <row r="6" spans="2:29" ht="16.899999999999999" thickTop="1">
      <c r="C6" s="41"/>
      <c r="D6" s="41"/>
      <c r="E6" s="41"/>
      <c r="F6" s="41"/>
      <c r="G6" s="51" t="str">
        <f>TRIM(MID(SUBSTITUTE($D$5,",",REPT(" ",LEN($D$5))),(ROW()-2)*LEN($D$5)+1,LEN(D$5)))</f>
        <v/>
      </c>
      <c r="Y6" s="51"/>
      <c r="Z6" s="51"/>
      <c r="AA6" s="51"/>
    </row>
    <row r="7" spans="2:29" ht="16.5">
      <c r="C7" s="41"/>
      <c r="D7" s="41"/>
      <c r="E7" s="41"/>
      <c r="F7" s="41"/>
      <c r="G7" s="51" t="str">
        <f t="shared" ref="G7" si="1">TRIM(MID(SUBSTITUTE($D$5,",",REPT(" ",LEN($D$5))),(ROW()-2)*LEN($D$5)+1,LEN(D$5)))</f>
        <v/>
      </c>
      <c r="Y7" s="51"/>
      <c r="Z7" s="51"/>
      <c r="AA7" s="51"/>
    </row>
    <row r="8" spans="2:29" s="42" customFormat="1" ht="22.15">
      <c r="B8" s="43" t="s">
        <v>16</v>
      </c>
      <c r="C8" s="43" t="s">
        <v>17</v>
      </c>
      <c r="D8" s="43" t="s">
        <v>18</v>
      </c>
      <c r="E8" s="43" t="s">
        <v>19</v>
      </c>
      <c r="F8" s="43"/>
      <c r="Y8" s="50"/>
      <c r="Z8" s="50"/>
      <c r="AA8" s="50" t="s">
        <v>20</v>
      </c>
    </row>
    <row r="9" spans="2:29" s="42" customFormat="1" ht="12" customHeight="1">
      <c r="B9" s="43"/>
      <c r="C9" s="43"/>
      <c r="D9" s="43"/>
      <c r="E9" s="43"/>
      <c r="F9" s="43"/>
      <c r="Y9" s="50"/>
      <c r="Z9" s="50"/>
      <c r="AA9" s="50"/>
    </row>
    <row r="10" spans="2:29" s="42" customFormat="1" ht="24.75" customHeight="1">
      <c r="B10" s="43"/>
      <c r="C10" s="43" t="str">
        <f>Y5</f>
        <v/>
      </c>
      <c r="D10" s="43"/>
      <c r="E10" s="43"/>
      <c r="F10" s="43"/>
      <c r="G10" s="62"/>
      <c r="Y10" s="50" t="str">
        <f>IF(C10="","","Construction Method: "&amp;C10)</f>
        <v/>
      </c>
      <c r="Z10" s="50"/>
      <c r="AA10" s="50"/>
    </row>
    <row r="11" spans="2:29" s="35" customFormat="1" ht="53.1" customHeight="1">
      <c r="B11" s="44" t="s">
        <v>91</v>
      </c>
      <c r="C11" s="45" t="s">
        <v>92</v>
      </c>
      <c r="D11" s="1"/>
      <c r="E11" s="45" t="s">
        <v>24</v>
      </c>
      <c r="I11" s="53"/>
      <c r="Y11" s="52"/>
      <c r="Z11" s="51"/>
      <c r="AA11" s="59" t="str">
        <f>IF('Element Design'!D11=Backend!D44,"TRUE",IF('Element Design'!D11=Backend!E44,"TRUE",IF('Element Design'!D11=Backend!F44,"TRUE","FALSE")))</f>
        <v>FALSE</v>
      </c>
    </row>
    <row r="12" spans="2:29" s="35" customFormat="1" ht="53.1" customHeight="1">
      <c r="B12" s="44" t="s">
        <v>94</v>
      </c>
      <c r="C12" s="45" t="s">
        <v>95</v>
      </c>
      <c r="D12" s="1"/>
      <c r="E12" s="45" t="s">
        <v>28</v>
      </c>
      <c r="I12" s="53"/>
      <c r="Y12" s="52"/>
      <c r="Z12" s="51"/>
      <c r="AA12" s="59" t="str">
        <f>IF('Element Design'!D12=Backend!D45,"TRUE",IF('Element Design'!D12=Backend!E45,"TRUE",IF('Element Design'!D12=Backend!F45,"TRUE","FALSE")))</f>
        <v>FALSE</v>
      </c>
    </row>
    <row r="13" spans="2:29" s="35" customFormat="1" ht="53.1" customHeight="1">
      <c r="B13" s="44" t="s">
        <v>97</v>
      </c>
      <c r="C13" s="45" t="s">
        <v>98</v>
      </c>
      <c r="D13" s="1"/>
      <c r="E13" s="45" t="s">
        <v>100</v>
      </c>
      <c r="I13" s="53"/>
      <c r="Y13" s="52"/>
      <c r="Z13" s="51"/>
      <c r="AA13" s="59" t="str">
        <f>IF('Element Design'!D13=Backend!D46,"TRUE",IF('Element Design'!D13=Backend!E46,"TRUE",IF('Element Design'!D13=Backend!F46,"TRUE","FALSE")))</f>
        <v>FALSE</v>
      </c>
    </row>
    <row r="14" spans="2:29" s="35" customFormat="1" ht="53.1" customHeight="1">
      <c r="B14" s="44" t="s">
        <v>101</v>
      </c>
      <c r="C14" s="45" t="s">
        <v>102</v>
      </c>
      <c r="D14" s="1"/>
      <c r="E14" s="45" t="s">
        <v>35</v>
      </c>
      <c r="I14" s="53"/>
      <c r="Y14" s="52"/>
      <c r="Z14" s="51"/>
      <c r="AA14" s="59" t="str">
        <f>IF('Element Design'!D14=Backend!D47,"TRUE",IF('Element Design'!D14=Backend!E47,"TRUE",IF('Element Design'!D14=Backend!F47,"TRUE","FALSE")))</f>
        <v>FALSE</v>
      </c>
    </row>
    <row r="15" spans="2:29" s="35" customFormat="1" ht="53.1" customHeight="1">
      <c r="B15" s="44" t="s">
        <v>104</v>
      </c>
      <c r="C15" s="45" t="s">
        <v>105</v>
      </c>
      <c r="D15" s="1"/>
      <c r="E15" s="45" t="s">
        <v>106</v>
      </c>
      <c r="I15" s="53"/>
      <c r="Y15" s="52"/>
      <c r="Z15" s="51"/>
      <c r="AA15" s="59" t="str">
        <f>IF('Element Design'!D15=Backend!D48,"TRUE",IF('Element Design'!D15=Backend!E48,"TRUE",IF('Element Design'!D15=Backend!F48,"TRUE","FALSE")))</f>
        <v>FALSE</v>
      </c>
    </row>
    <row r="16" spans="2:29" s="35" customFormat="1" ht="53.1" customHeight="1">
      <c r="B16" s="54"/>
      <c r="C16" s="112" t="str">
        <f>IF(AC5=1,HYPERLINK("#'Project Factors'!D5","&lt;&lt; PREVIOUS"),"")</f>
        <v/>
      </c>
      <c r="D16" s="113"/>
      <c r="E16" s="112" t="str">
        <f>IF(AC5=1,IF(AA31=TRUE,HYPERLINK("#'Report'!D5","NEXT &gt;&gt;"),HYPERLINK("#D"&amp;MATCH(FALSE,(AA11:AA15),0)+4,"NEXT &gt;&gt;")),"")</f>
        <v/>
      </c>
      <c r="I16" s="53"/>
      <c r="Y16" s="52"/>
      <c r="Z16" s="100" t="s">
        <v>107</v>
      </c>
      <c r="AA16" s="100" t="b" cm="1">
        <f t="array" ref="AA16">AND((AA11:AA15="TRUE"))</f>
        <v>0</v>
      </c>
    </row>
    <row r="17" spans="2:27" s="35" customFormat="1" ht="53.1" customHeight="1">
      <c r="B17" s="54"/>
      <c r="C17" s="43" t="str">
        <f>IF(AC5&lt;2,"",Z5)</f>
        <v/>
      </c>
      <c r="D17" s="117"/>
      <c r="E17" s="103"/>
      <c r="I17" s="53"/>
      <c r="Y17" s="52"/>
      <c r="Z17" s="51"/>
      <c r="AA17" s="59"/>
    </row>
    <row r="18" spans="2:27" s="35" customFormat="1" ht="53.1" customHeight="1">
      <c r="B18" s="54" t="str">
        <f>IF(C$17=""," ","Q1b")</f>
        <v xml:space="preserve"> </v>
      </c>
      <c r="C18" s="38" t="str">
        <f>IF(C$17="","",C11)</f>
        <v/>
      </c>
      <c r="D18" s="119"/>
      <c r="E18" s="45" t="str">
        <f>IF(C$17="", "", E11)</f>
        <v/>
      </c>
      <c r="I18" s="53"/>
      <c r="Y18" s="52" t="str">
        <f>IF(C17="","",CONCATENATE("Construction Method: ",C17))</f>
        <v/>
      </c>
      <c r="Z18" s="51"/>
      <c r="AA18" s="59" t="str">
        <f>IF('Element Design'!D18=Backend!D53,"TRUE",IF('Element Design'!D18=Backend!E53,"TRUE",IF('Element Design'!D18=Backend!F53,"TRUE","FALSE")))</f>
        <v>FALSE</v>
      </c>
    </row>
    <row r="19" spans="2:27" s="35" customFormat="1" ht="53.1" customHeight="1">
      <c r="B19" s="54" t="str">
        <f>IF(C$17=""," ","Q2b")</f>
        <v xml:space="preserve"> </v>
      </c>
      <c r="C19" s="38" t="str">
        <f>IF(C$17="","",C12)</f>
        <v/>
      </c>
      <c r="D19" s="119"/>
      <c r="E19" s="45" t="str">
        <f>IF(C$17="", "", E12)</f>
        <v/>
      </c>
      <c r="I19" s="53"/>
      <c r="Y19" s="52"/>
      <c r="Z19" s="51"/>
      <c r="AA19" s="59" t="str">
        <f>IF('Element Design'!D19=Backend!D54,"TRUE",IF('Element Design'!D19=Backend!E54,"TRUE",IF('Element Design'!D19=Backend!F54,"TRUE","FALSE")))</f>
        <v>FALSE</v>
      </c>
    </row>
    <row r="20" spans="2:27" s="35" customFormat="1" ht="53.1" customHeight="1">
      <c r="B20" s="54" t="str">
        <f>IF(C$17=""," ","Q3b")</f>
        <v xml:space="preserve"> </v>
      </c>
      <c r="C20" s="38" t="str">
        <f>IF(C$17="","",C13)</f>
        <v/>
      </c>
      <c r="D20" s="119"/>
      <c r="E20" s="45" t="str">
        <f>IF(IF(C$17="", "", E13)=0,"","")</f>
        <v/>
      </c>
      <c r="I20" s="53"/>
      <c r="Y20" s="52"/>
      <c r="Z20" s="51"/>
      <c r="AA20" s="59" t="str">
        <f>IF('Element Design'!D20=Backend!D55,"TRUE",IF('Element Design'!D20=Backend!E55,"TRUE",IF('Element Design'!D20=Backend!F55,"TRUE","FALSE")))</f>
        <v>FALSE</v>
      </c>
    </row>
    <row r="21" spans="2:27" s="35" customFormat="1" ht="53.1" customHeight="1">
      <c r="B21" s="54" t="str">
        <f>IF(C$17=""," ","Q4b")</f>
        <v xml:space="preserve"> </v>
      </c>
      <c r="C21" s="38" t="str">
        <f>IF(C$17="","",C14)</f>
        <v/>
      </c>
      <c r="D21" s="119"/>
      <c r="E21" s="45" t="str">
        <f>IF(C$17="", "", E14)</f>
        <v/>
      </c>
      <c r="I21" s="53"/>
      <c r="Y21" s="52"/>
      <c r="Z21" s="51"/>
      <c r="AA21" s="59" t="str">
        <f>IF('Element Design'!D21=Backend!D56,"TRUE",IF('Element Design'!D21=Backend!E56,"TRUE",IF('Element Design'!D21=Backend!F56,"TRUE","FALSE")))</f>
        <v>FALSE</v>
      </c>
    </row>
    <row r="22" spans="2:27" s="35" customFormat="1" ht="53.1" customHeight="1">
      <c r="B22" s="54" t="str">
        <f>IF(C$17=""," ","Q5b")</f>
        <v xml:space="preserve"> </v>
      </c>
      <c r="C22" s="38" t="str">
        <f>IF(C$17="","",C15)</f>
        <v/>
      </c>
      <c r="D22" s="119"/>
      <c r="E22" s="45" t="str">
        <f>IF(IF(C$17="", "", E15)=0,"","")</f>
        <v/>
      </c>
      <c r="I22" s="53"/>
      <c r="Y22" s="52"/>
      <c r="Z22" s="51"/>
      <c r="AA22" s="59" t="str">
        <f>IF('Element Design'!D22=Backend!D57,"TRUE",IF('Element Design'!D22=Backend!E57,"TRUE",IF('Element Design'!D22=Backend!F57,"TRUE","FALSE")))</f>
        <v>FALSE</v>
      </c>
    </row>
    <row r="23" spans="2:27" s="35" customFormat="1" ht="53.1" customHeight="1">
      <c r="B23" s="106"/>
      <c r="C23" s="113" t="str">
        <f>IF(AC5=2,HYPERLINK("#'Project Factors'!D5","&lt;&lt; PREVIOUS"),"")</f>
        <v/>
      </c>
      <c r="D23" s="118"/>
      <c r="E23" s="113" t="str">
        <f>IF(AC5=2,IF(AA31=TRUE,HYPERLINK("#'Report'!D5","NEXT &gt;&gt;"),HYPERLINK("#D"&amp;MATCH(FALSE,(AA18:AA22,AA11:AA15),0)+4,"NEXT &gt;&gt;")),"")</f>
        <v/>
      </c>
      <c r="I23" s="53"/>
      <c r="Y23" s="52"/>
      <c r="Z23" s="100" t="s">
        <v>109</v>
      </c>
      <c r="AA23" s="100" t="b" cm="1">
        <f t="array" ref="AA23">AND((AA18:AA22="TRUE"))</f>
        <v>0</v>
      </c>
    </row>
    <row r="24" spans="2:27" s="35" customFormat="1" ht="53.1" customHeight="1">
      <c r="B24" s="54"/>
      <c r="C24" s="43" t="str">
        <f>IF(AC5&lt;3,"",AA5)</f>
        <v/>
      </c>
      <c r="D24" s="105"/>
      <c r="E24" s="104"/>
      <c r="I24" s="53"/>
      <c r="Y24" s="52" t="str">
        <f>IF(C24="","",CONCATENATE("Construction Method: ",C24))</f>
        <v/>
      </c>
      <c r="Z24" s="51"/>
    </row>
    <row r="25" spans="2:27" s="35" customFormat="1" ht="53.1" customHeight="1">
      <c r="B25" s="54" t="str">
        <f>IF(C$24=""," ","Q1c")</f>
        <v xml:space="preserve"> </v>
      </c>
      <c r="C25" s="38" t="str">
        <f>IF(C$24="","",C11)</f>
        <v/>
      </c>
      <c r="D25" s="119"/>
      <c r="E25" s="45" t="str">
        <f>IF(C$24="", "", E11)</f>
        <v/>
      </c>
      <c r="I25" s="53"/>
      <c r="Y25" s="52"/>
      <c r="Z25" s="51"/>
      <c r="AA25" s="59" t="str">
        <f>IF('Element Design'!D25=Backend!D62,"TRUE",IF('Element Design'!D25=Backend!E62,"TRUE",IF('Element Design'!D25=Backend!F62,"TRUE","FALSE")))</f>
        <v>FALSE</v>
      </c>
    </row>
    <row r="26" spans="2:27" s="35" customFormat="1" ht="53.1" customHeight="1">
      <c r="B26" s="54" t="str">
        <f>IF(C$24=""," ","Q2c")</f>
        <v xml:space="preserve"> </v>
      </c>
      <c r="C26" s="38" t="str">
        <f>IF(C$24="","",C12)</f>
        <v/>
      </c>
      <c r="D26" s="119"/>
      <c r="E26" s="45" t="str">
        <f>IF(C$24="", "", E12)</f>
        <v/>
      </c>
      <c r="I26" s="53"/>
      <c r="Y26" s="52"/>
      <c r="Z26" s="51"/>
      <c r="AA26" s="59" t="str">
        <f>IF('Element Design'!D26=Backend!D63,"TRUE",IF('Element Design'!D26=Backend!E63,"TRUE",IF('Element Design'!D26=Backend!F63,"TRUE","FALSE")))</f>
        <v>FALSE</v>
      </c>
    </row>
    <row r="27" spans="2:27" s="35" customFormat="1" ht="53.1" customHeight="1">
      <c r="B27" s="54" t="str">
        <f>IF(C$24=""," ","Q3c")</f>
        <v xml:space="preserve"> </v>
      </c>
      <c r="C27" s="38" t="str">
        <f>IF(C$24="","",C13)</f>
        <v/>
      </c>
      <c r="D27" s="119"/>
      <c r="E27" s="45" t="str">
        <f>IF(IF(C$24="", "", E13)=0,"","")</f>
        <v/>
      </c>
      <c r="I27" s="53"/>
      <c r="Y27" s="52"/>
      <c r="Z27" s="51"/>
      <c r="AA27" s="59" t="str">
        <f>IF('Element Design'!D27=Backend!D64,"TRUE",IF('Element Design'!D27=Backend!E64,"TRUE",IF('Element Design'!D27=Backend!F64,"TRUE","FALSE")))</f>
        <v>FALSE</v>
      </c>
    </row>
    <row r="28" spans="2:27" s="35" customFormat="1" ht="53.1" customHeight="1">
      <c r="B28" s="54" t="str">
        <f>IF(C$24=""," ","Q4c")</f>
        <v xml:space="preserve"> </v>
      </c>
      <c r="C28" s="38" t="str">
        <f>IF(C$24="","",C14)</f>
        <v/>
      </c>
      <c r="D28" s="119"/>
      <c r="E28" s="45" t="str">
        <f>IF(C$24="", "", E14)</f>
        <v/>
      </c>
      <c r="I28" s="53"/>
      <c r="Y28" s="52"/>
      <c r="Z28" s="51"/>
      <c r="AA28" s="59" t="str">
        <f>IF('Element Design'!D28=Backend!D65,"TRUE",IF('Element Design'!D28=Backend!E65,"TRUE",IF('Element Design'!D28=Backend!F65,"TRUE","FALSE")))</f>
        <v>FALSE</v>
      </c>
    </row>
    <row r="29" spans="2:27" s="35" customFormat="1" ht="53.1" customHeight="1">
      <c r="B29" s="54" t="str">
        <f>IF(C$24=""," ","Q5c")</f>
        <v xml:space="preserve"> </v>
      </c>
      <c r="C29" s="38" t="str">
        <f>IF(C$24="","",C15)</f>
        <v/>
      </c>
      <c r="D29" s="119"/>
      <c r="E29" s="45" t="str">
        <f>IF(IF(C$24="", "", E15)=0,"","")</f>
        <v/>
      </c>
      <c r="I29" s="53"/>
      <c r="Y29" s="52"/>
      <c r="Z29" s="51"/>
      <c r="AA29" s="59" t="str">
        <f>IF('Element Design'!D29=Backend!D66,"TRUE",IF('Element Design'!D29=Backend!E66,"TRUE",IF('Element Design'!D29=Backend!F66,"TRUE","FALSE")))</f>
        <v>FALSE</v>
      </c>
    </row>
    <row r="30" spans="2:27" s="35" customFormat="1" ht="27" customHeight="1">
      <c r="B30" s="54"/>
      <c r="C30" s="38"/>
      <c r="E30" s="45"/>
      <c r="I30" s="53"/>
      <c r="Y30" s="52"/>
      <c r="Z30" s="100" t="s">
        <v>111</v>
      </c>
      <c r="AA30" s="100" t="b" cm="1">
        <f t="array" ref="AA30">AND((AA25:AA29="TRUE"))</f>
        <v>0</v>
      </c>
    </row>
    <row r="31" spans="2:27" s="35" customFormat="1" ht="22.15">
      <c r="B31" s="54"/>
      <c r="C31" s="110" t="str">
        <f>IF(AC5=3,HYPERLINK("#'Project Factors'!D5","&lt;&lt; PREVIOUS"),"")</f>
        <v/>
      </c>
      <c r="D31" s="111" t="str">
        <f>IF(AC5=3,IF(AA31=TRUE, "", "Please complete all mandatory questions"),"")</f>
        <v/>
      </c>
      <c r="E31" s="115" t="str">
        <f>IF(AC5=3,IF(AA31=TRUE,HYPERLINK("#'Report'!D5","NEXT &gt;&gt;"),HYPERLINK("#D"&amp;MATCH(FALSE,(AA25:AA29,AA18:AA22,AA11:AA15),0)+4,"NEXT &gt;&gt;")),"")</f>
        <v/>
      </c>
      <c r="G31" s="52"/>
      <c r="I31" s="53"/>
      <c r="Z31" s="101" t="s">
        <v>42</v>
      </c>
      <c r="AA31" s="100" t="e" cm="1">
        <f t="array" ref="AA31">_xlfn.IFS(AC5=1,AA16,AC5=2,AND(AA16,AA23),AC5=3,AND(AA16,AA23,AA30))</f>
        <v>#N/A</v>
      </c>
    </row>
    <row r="32" spans="2:27" s="35" customFormat="1" ht="16.5">
      <c r="B32" s="54"/>
      <c r="C32" s="38"/>
      <c r="D32" s="55"/>
      <c r="E32" s="46"/>
      <c r="G32" s="52"/>
      <c r="I32" s="53"/>
    </row>
    <row r="33" spans="2:9" s="35" customFormat="1" ht="16.5">
      <c r="B33" s="54"/>
      <c r="C33" s="38"/>
      <c r="D33" s="55"/>
      <c r="E33" s="46"/>
      <c r="G33" s="52"/>
      <c r="I33" s="53"/>
    </row>
    <row r="34" spans="2:9" s="35" customFormat="1" ht="16.5">
      <c r="B34" s="54"/>
      <c r="C34" s="38"/>
      <c r="D34" s="29"/>
      <c r="E34" s="46"/>
      <c r="G34" s="52"/>
      <c r="I34" s="53"/>
    </row>
    <row r="35" spans="2:9" s="51" customFormat="1" ht="16.5" hidden="1">
      <c r="B35" s="29"/>
      <c r="C35" s="35"/>
      <c r="D35" s="29"/>
      <c r="E35" s="29"/>
      <c r="F35" s="29"/>
      <c r="H35" s="29"/>
      <c r="I35" s="29"/>
    </row>
    <row r="36" spans="2:9" s="51" customFormat="1" ht="16.5" hidden="1">
      <c r="B36" s="29"/>
      <c r="C36" s="35"/>
      <c r="D36" s="29"/>
      <c r="E36" s="29"/>
      <c r="F36" s="29"/>
      <c r="H36" s="29"/>
      <c r="I36" s="29"/>
    </row>
    <row r="37" spans="2:9" s="51" customFormat="1" ht="16.5" hidden="1">
      <c r="B37" s="29"/>
      <c r="C37" s="35"/>
      <c r="D37" s="29"/>
      <c r="E37" s="29"/>
      <c r="F37" s="47"/>
      <c r="H37" s="29"/>
      <c r="I37" s="29"/>
    </row>
    <row r="38" spans="2:9" s="51" customFormat="1" ht="18.75" hidden="1" customHeight="1">
      <c r="B38" s="29"/>
      <c r="F38" s="29"/>
      <c r="H38" s="29"/>
      <c r="I38" s="29"/>
    </row>
    <row r="39" spans="2:9" s="51" customFormat="1" ht="16.5" hidden="1">
      <c r="B39" s="29"/>
      <c r="C39" s="35"/>
      <c r="D39" s="29"/>
      <c r="E39" s="29"/>
      <c r="F39" s="29"/>
      <c r="H39" s="29"/>
      <c r="I39" s="29"/>
    </row>
    <row r="40" spans="2:9" s="51" customFormat="1" ht="0" hidden="1" customHeight="1">
      <c r="B40" s="29"/>
      <c r="C40" s="35"/>
      <c r="D40" s="29"/>
      <c r="E40" s="29"/>
      <c r="F40" s="29"/>
      <c r="H40" s="29"/>
      <c r="I40" s="29"/>
    </row>
    <row r="41" spans="2:9" s="51" customFormat="1" ht="0" hidden="1" customHeight="1">
      <c r="B41" s="29"/>
      <c r="C41" s="35"/>
      <c r="D41" s="29"/>
      <c r="E41" s="29"/>
      <c r="F41" s="29"/>
      <c r="H41" s="29"/>
      <c r="I41" s="29"/>
    </row>
    <row r="42" spans="2:9" s="51" customFormat="1" ht="0" hidden="1" customHeight="1">
      <c r="B42" s="29"/>
      <c r="C42" s="35"/>
      <c r="D42" s="29"/>
      <c r="E42" s="29"/>
      <c r="F42" s="29"/>
      <c r="H42" s="29"/>
      <c r="I42" s="29"/>
    </row>
    <row r="43" spans="2:9" s="51" customFormat="1" ht="0" hidden="1" customHeight="1">
      <c r="B43" s="29"/>
      <c r="C43" s="35"/>
      <c r="D43" s="29"/>
      <c r="E43" s="29"/>
      <c r="F43" s="29"/>
      <c r="H43" s="29"/>
      <c r="I43" s="29"/>
    </row>
    <row r="44" spans="2:9" s="51" customFormat="1" ht="17.25" hidden="1" customHeight="1">
      <c r="B44" s="29"/>
      <c r="C44" s="35"/>
      <c r="D44" s="29"/>
      <c r="E44" s="29"/>
      <c r="F44" s="29"/>
      <c r="H44" s="29"/>
      <c r="I44" s="29"/>
    </row>
    <row r="45" spans="2:9" s="51" customFormat="1" ht="16.5" hidden="1">
      <c r="B45" s="29"/>
      <c r="C45" s="35"/>
      <c r="D45" s="29"/>
      <c r="E45" s="29"/>
      <c r="F45" s="29"/>
      <c r="H45" s="29"/>
      <c r="I45" s="29"/>
    </row>
  </sheetData>
  <mergeCells count="1">
    <mergeCell ref="C3:E3"/>
  </mergeCells>
  <conditionalFormatting sqref="E31">
    <cfRule type="expression" dxfId="26" priority="25">
      <formula>NOT(AND(G11:G34))</formula>
    </cfRule>
  </conditionalFormatting>
  <conditionalFormatting sqref="B32:C34 E32:E34 D32:D33 B31:E31 E30 E16:E23 B16:C30 B8:E15">
    <cfRule type="expression" dxfId="25" priority="217">
      <formula>NOT($Z$1)</formula>
    </cfRule>
  </conditionalFormatting>
  <conditionalFormatting sqref="D31">
    <cfRule type="expression" dxfId="24" priority="221">
      <formula>IF($Z$1,IF(G31="",FALSE,NOT(G31)),FALSE)</formula>
    </cfRule>
  </conditionalFormatting>
  <conditionalFormatting sqref="D11:D15">
    <cfRule type="expression" dxfId="23" priority="222">
      <formula>IF($Z$1,IF(AA11="",FALSE,NOT(AA11)),FALSE)</formula>
    </cfRule>
  </conditionalFormatting>
  <conditionalFormatting sqref="D32:D33">
    <cfRule type="expression" dxfId="22" priority="224">
      <formula>IF($Z$1,IF(G33="",FALSE,NOT(G33)),FALSE)</formula>
    </cfRule>
  </conditionalFormatting>
  <conditionalFormatting sqref="E5">
    <cfRule type="expression" dxfId="21" priority="18">
      <formula>NOT($Z$1)</formula>
    </cfRule>
  </conditionalFormatting>
  <conditionalFormatting sqref="D5">
    <cfRule type="expression" dxfId="20" priority="20">
      <formula>NOT($Z$1)</formula>
    </cfRule>
  </conditionalFormatting>
  <conditionalFormatting sqref="E25:E29">
    <cfRule type="expression" dxfId="19" priority="12">
      <formula>NOT($Z$1)</formula>
    </cfRule>
  </conditionalFormatting>
  <conditionalFormatting sqref="E24">
    <cfRule type="expression" dxfId="18" priority="15">
      <formula>NOT($Z$1)</formula>
    </cfRule>
  </conditionalFormatting>
  <conditionalFormatting sqref="D5">
    <cfRule type="expression" dxfId="17" priority="316">
      <formula>IF($Z$1,IF(#REF!="",FALSE,NOT(#REF!)),FALSE)</formula>
    </cfRule>
  </conditionalFormatting>
  <conditionalFormatting sqref="D18:D22">
    <cfRule type="expression" dxfId="16" priority="10">
      <formula>NOT($Z$1)</formula>
    </cfRule>
  </conditionalFormatting>
  <conditionalFormatting sqref="D25:D29">
    <cfRule type="expression" dxfId="15" priority="8">
      <formula>NOT($Z$1)</formula>
    </cfRule>
  </conditionalFormatting>
  <conditionalFormatting sqref="F5:K5">
    <cfRule type="expression" dxfId="14" priority="7">
      <formula>NOT($Z$1)</formula>
    </cfRule>
  </conditionalFormatting>
  <conditionalFormatting sqref="D18 D29">
    <cfRule type="expression" dxfId="13" priority="327">
      <formula>IF($Z$1,IF(#REF!="",FALSE,NOT(#REF!)),FALSE)</formula>
    </cfRule>
  </conditionalFormatting>
  <conditionalFormatting sqref="D19:D22">
    <cfRule type="expression" dxfId="12" priority="328">
      <formula>IF($Z$1,IF(AA18="",FALSE,NOT(AA18)),FALSE)</formula>
    </cfRule>
  </conditionalFormatting>
  <conditionalFormatting sqref="D25:D28">
    <cfRule type="expression" dxfId="11" priority="330">
      <formula>IF($Z$1,IF(AA26="",FALSE,NOT(AA26)),FALSE)</formula>
    </cfRule>
  </conditionalFormatting>
  <dataValidations count="1">
    <dataValidation type="list" allowBlank="1" showInputMessage="1" showErrorMessage="1" sqref="D32:D33" xr:uid="{81F02C20-BC53-4E24-A5D4-5147D58CFE99}">
      <formula1>INDIRECT(#REF!,FALSE)</formula1>
    </dataValidation>
  </dataValidations>
  <pageMargins left="0.7" right="0.7" top="0.75" bottom="0.75" header="0.3" footer="0.3"/>
  <pageSetup paperSize="9" orientation="portrait" r:id="rId1"/>
  <headerFooter>
    <oddFooter>&amp;L&amp;1#&amp;"Calibri"&amp;11&amp;K000000OFFICIAL</oddFooter>
  </headerFooter>
  <ignoredErrors>
    <ignoredError sqref="B2" numberStoredAsText="1"/>
  </ignoredErrors>
  <drawing r:id="rId2"/>
  <extLst>
    <ext xmlns:x14="http://schemas.microsoft.com/office/spreadsheetml/2009/9/main" uri="{CCE6A557-97BC-4b89-ADB6-D9C93CAAB3DF}">
      <x14:dataValidations xmlns:xm="http://schemas.microsoft.com/office/excel/2006/main" count="5">
        <x14:dataValidation type="list" allowBlank="1" showInputMessage="1" showErrorMessage="1" xr:uid="{ABB79737-5A9B-45A5-8F0F-3BA1E9914304}">
          <x14:formula1>
            <xm:f>Backend!$D$44:$F$44</xm:f>
          </x14:formula1>
          <xm:sqref>D11 D25 D18</xm:sqref>
        </x14:dataValidation>
        <x14:dataValidation type="list" allowBlank="1" showInputMessage="1" showErrorMessage="1" xr:uid="{DBA13D10-9B98-4F73-8B9A-7404DFAC54E1}">
          <x14:formula1>
            <xm:f>Backend!$D$45:$F$45</xm:f>
          </x14:formula1>
          <xm:sqref>D12 D26 D19</xm:sqref>
        </x14:dataValidation>
        <x14:dataValidation type="list" allowBlank="1" showInputMessage="1" showErrorMessage="1" xr:uid="{4D646DA3-AA0E-49E1-B2A6-73E801865BB9}">
          <x14:formula1>
            <xm:f>Backend!$D$46:$F$46</xm:f>
          </x14:formula1>
          <xm:sqref>D13 D27 D20</xm:sqref>
        </x14:dataValidation>
        <x14:dataValidation type="list" allowBlank="1" showInputMessage="1" showErrorMessage="1" xr:uid="{F07ECB12-3DBA-4103-86C2-E1B060BDAD21}">
          <x14:formula1>
            <xm:f>Backend!$D$47:$F$47</xm:f>
          </x14:formula1>
          <xm:sqref>D14 D28 D21</xm:sqref>
        </x14:dataValidation>
        <x14:dataValidation type="list" allowBlank="1" showInputMessage="1" showErrorMessage="1" xr:uid="{AB1A5361-993A-45FC-B005-C0ADBF005224}">
          <x14:formula1>
            <xm:f>Backend!$D$48:$F$48</xm:f>
          </x14:formula1>
          <xm:sqref>D15 D29 D22</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C8EA17-B672-498D-933A-B44713A50F45}">
  <dimension ref="A1:AF37"/>
  <sheetViews>
    <sheetView zoomScale="75" zoomScaleNormal="75" workbookViewId="0">
      <selection activeCell="C4" sqref="C4"/>
    </sheetView>
  </sheetViews>
  <sheetFormatPr defaultColWidth="0" defaultRowHeight="0" customHeight="1" zeroHeight="1"/>
  <cols>
    <col min="1" max="1" width="9" style="35" customWidth="1"/>
    <col min="2" max="2" width="36.59765625" style="35" customWidth="1"/>
    <col min="3" max="3" width="98.73046875" style="29" customWidth="1"/>
    <col min="4" max="4" width="56.86328125" style="29" customWidth="1"/>
    <col min="5" max="5" width="85.3984375" style="29" customWidth="1"/>
    <col min="6" max="6" width="28.3984375" style="62" hidden="1" customWidth="1"/>
    <col min="7" max="32" width="0" style="29" hidden="1" customWidth="1"/>
    <col min="33" max="16384" width="12.3984375" style="29" hidden="1"/>
  </cols>
  <sheetData>
    <row r="1" spans="1:32" ht="36.950000000000003" customHeight="1">
      <c r="G1" s="50" t="s">
        <v>13</v>
      </c>
      <c r="H1" s="51" t="e">
        <f>AND('Construction Factors'!W11,'Element Design'!AA31)</f>
        <v>#N/A</v>
      </c>
    </row>
    <row r="2" spans="1:32" ht="49.15">
      <c r="B2" s="88" t="str" cm="1">
        <f t="array" aca="1" ref="B2" ca="1">MID(CELL("filename",B2),FIND("]",CELL("filename",B2))+1,255)</f>
        <v>Report</v>
      </c>
      <c r="C2" s="129"/>
    </row>
    <row r="3" spans="1:32" ht="22.15">
      <c r="C3" s="40" t="e">
        <f>IF(H1,"","Please complete all previous sections")</f>
        <v>#N/A</v>
      </c>
      <c r="D3" s="41"/>
      <c r="E3" s="41"/>
      <c r="F3" s="66" t="s">
        <v>112</v>
      </c>
    </row>
    <row r="4" spans="1:32" ht="33">
      <c r="A4" s="35" t="str">
        <f>REPT(CHAR(10),1)</f>
        <v xml:space="preserve">
</v>
      </c>
      <c r="B4" s="43" t="s">
        <v>113</v>
      </c>
      <c r="C4" s="102" t="e">
        <f>VLOOKUP($F$5,'Report Backend'!$A$2:$E$5,2,FALSE)</f>
        <v>#N/A</v>
      </c>
      <c r="D4" s="38"/>
      <c r="E4" s="38"/>
    </row>
    <row r="5" spans="1:32" ht="33">
      <c r="A5" s="35" t="str">
        <f>REPT(CHAR(10),1)</f>
        <v xml:space="preserve">
</v>
      </c>
      <c r="B5" s="43"/>
      <c r="C5" s="102" t="e">
        <f>VLOOKUP($F$5,'Report Backend'!$A$2:$E$5,3,FALSE)</f>
        <v>#N/A</v>
      </c>
      <c r="D5" s="38"/>
      <c r="E5" s="38"/>
      <c r="F5" s="93" t="str">
        <f>Backend!I39</f>
        <v/>
      </c>
    </row>
    <row r="6" spans="1:32" s="26" customFormat="1" ht="66">
      <c r="A6" s="35" t="str">
        <f>REPT(CHAR(10),3)</f>
        <v xml:space="preserve">
</v>
      </c>
      <c r="B6" s="73" t="s">
        <v>114</v>
      </c>
      <c r="C6" s="137" t="e">
        <f>VLOOKUP($F$5,'Report Backend'!$A$2:$E$5,4,FALSE)</f>
        <v>#N/A</v>
      </c>
      <c r="D6" s="137"/>
      <c r="E6" s="38"/>
      <c r="F6" s="95"/>
      <c r="G6" s="29"/>
      <c r="H6" s="29"/>
      <c r="I6" s="29"/>
      <c r="J6" s="29"/>
      <c r="K6" s="29"/>
      <c r="L6" s="29"/>
      <c r="M6" s="29"/>
      <c r="N6" s="29"/>
      <c r="O6" s="29"/>
      <c r="P6" s="29"/>
      <c r="Q6" s="29"/>
      <c r="R6" s="29"/>
      <c r="S6" s="29"/>
      <c r="T6" s="29"/>
      <c r="U6" s="29"/>
      <c r="V6" s="29"/>
      <c r="W6" s="29"/>
      <c r="X6" s="29"/>
      <c r="Y6" s="29"/>
      <c r="Z6" s="29"/>
      <c r="AA6" s="29"/>
      <c r="AB6" s="29"/>
      <c r="AC6" s="29"/>
      <c r="AD6" s="29"/>
      <c r="AE6" s="29"/>
      <c r="AF6" s="29"/>
    </row>
    <row r="7" spans="1:32" s="26" customFormat="1" ht="19.149999999999999">
      <c r="A7" s="35"/>
      <c r="B7" s="73"/>
      <c r="C7" s="137"/>
      <c r="D7" s="137"/>
      <c r="E7" s="38"/>
      <c r="F7" s="95"/>
      <c r="G7" s="29"/>
      <c r="H7" s="29"/>
      <c r="I7" s="29"/>
      <c r="J7" s="29"/>
      <c r="K7" s="29"/>
      <c r="L7" s="29"/>
      <c r="M7" s="29"/>
      <c r="N7" s="29"/>
      <c r="O7" s="29"/>
      <c r="P7" s="29"/>
      <c r="Q7" s="29"/>
      <c r="R7" s="29"/>
      <c r="S7" s="29"/>
      <c r="T7" s="29"/>
      <c r="U7" s="29"/>
      <c r="V7" s="29"/>
      <c r="W7" s="29"/>
      <c r="X7" s="29"/>
      <c r="Y7" s="29"/>
      <c r="Z7" s="29"/>
      <c r="AA7" s="29"/>
      <c r="AB7" s="29"/>
      <c r="AC7" s="29"/>
      <c r="AD7" s="29"/>
      <c r="AE7" s="29"/>
      <c r="AF7" s="29"/>
    </row>
    <row r="8" spans="1:32" s="26" customFormat="1" ht="19.149999999999999">
      <c r="A8" s="35"/>
      <c r="B8" s="73"/>
      <c r="C8" s="137"/>
      <c r="D8" s="137"/>
      <c r="E8" s="38"/>
      <c r="F8" s="95"/>
      <c r="G8" s="29"/>
      <c r="H8" s="29"/>
      <c r="I8" s="29"/>
      <c r="J8" s="29"/>
      <c r="K8" s="29"/>
      <c r="L8" s="29"/>
      <c r="M8" s="29"/>
      <c r="N8" s="29"/>
      <c r="O8" s="29"/>
      <c r="P8" s="29"/>
      <c r="Q8" s="29"/>
      <c r="R8" s="29"/>
      <c r="S8" s="29"/>
      <c r="T8" s="29"/>
      <c r="U8" s="29"/>
      <c r="V8" s="29"/>
      <c r="W8" s="29"/>
      <c r="X8" s="29"/>
      <c r="Y8" s="29"/>
      <c r="Z8" s="29"/>
      <c r="AA8" s="29"/>
      <c r="AB8" s="29"/>
      <c r="AC8" s="29"/>
      <c r="AD8" s="29"/>
      <c r="AE8" s="29"/>
      <c r="AF8" s="29"/>
    </row>
    <row r="9" spans="1:32" s="26" customFormat="1" ht="195" customHeight="1">
      <c r="A9" s="35" t="str">
        <f>REPT(CHAR(10),6)</f>
        <v xml:space="preserve">
</v>
      </c>
      <c r="B9" s="74" t="s">
        <v>115</v>
      </c>
      <c r="C9" s="136" t="e">
        <f>VLOOKUP($F$5,'Report Backend'!$A$2:$E$5,5,FALSE)</f>
        <v>#N/A</v>
      </c>
      <c r="D9" s="136"/>
      <c r="E9" s="90"/>
      <c r="F9" s="62"/>
      <c r="G9" s="29"/>
      <c r="H9" s="29"/>
      <c r="I9" s="29"/>
      <c r="J9" s="29"/>
      <c r="K9" s="29"/>
      <c r="L9" s="29"/>
      <c r="M9" s="29"/>
      <c r="N9" s="29"/>
      <c r="O9" s="29"/>
      <c r="P9" s="29"/>
      <c r="Q9" s="29"/>
      <c r="R9" s="29"/>
      <c r="S9" s="29"/>
      <c r="T9" s="29"/>
      <c r="U9" s="29"/>
      <c r="V9" s="29"/>
      <c r="W9" s="29"/>
      <c r="X9" s="29"/>
      <c r="Y9" s="29"/>
      <c r="Z9" s="29"/>
      <c r="AA9" s="29"/>
      <c r="AB9" s="29"/>
      <c r="AC9" s="29"/>
      <c r="AD9" s="29"/>
      <c r="AE9" s="29"/>
      <c r="AF9" s="29"/>
    </row>
    <row r="10" spans="1:32" ht="12.95" customHeight="1" thickBot="1">
      <c r="B10" s="91"/>
      <c r="C10" s="92"/>
      <c r="D10" s="92"/>
      <c r="E10" s="92"/>
    </row>
    <row r="11" spans="1:32" ht="33.4" thickTop="1">
      <c r="B11" s="43"/>
      <c r="C11" s="38" t="str">
        <f>REPT(CHAR(10),1)</f>
        <v xml:space="preserve">
</v>
      </c>
      <c r="D11" s="38"/>
      <c r="E11" s="38"/>
      <c r="F11" s="66" t="s">
        <v>112</v>
      </c>
      <c r="G11" s="42" t="s">
        <v>116</v>
      </c>
      <c r="H11" s="42"/>
      <c r="I11" s="42"/>
      <c r="J11" s="42" t="s">
        <v>117</v>
      </c>
    </row>
    <row r="12" spans="1:32" ht="22.15">
      <c r="B12" s="43" t="s">
        <v>118</v>
      </c>
      <c r="C12" s="38"/>
      <c r="D12" s="38"/>
      <c r="E12" s="38"/>
      <c r="F12" s="66"/>
      <c r="G12" s="42"/>
      <c r="H12" s="42"/>
      <c r="I12" s="42"/>
    </row>
    <row r="13" spans="1:32" ht="22.15">
      <c r="B13" s="43"/>
      <c r="C13" s="38"/>
      <c r="D13" s="38"/>
      <c r="E13" s="38"/>
      <c r="F13" s="66"/>
      <c r="G13" s="42"/>
      <c r="H13" s="42"/>
      <c r="I13" s="42"/>
    </row>
    <row r="14" spans="1:32" ht="27.75" customHeight="1">
      <c r="A14" s="35" t="str">
        <f>REPT(CHAR(10),1)</f>
        <v xml:space="preserve">
</v>
      </c>
      <c r="B14" s="89" t="str">
        <f>'Element Design'!$C$10</f>
        <v/>
      </c>
      <c r="C14" s="38" t="str">
        <f>IF(J14,VLOOKUP($F$14,'Report Backend'!$A$8:$C$12,2,FALSE),"")</f>
        <v/>
      </c>
      <c r="D14" s="138" t="str">
        <f>IF(J14,Backend!$M$49,"")</f>
        <v/>
      </c>
      <c r="E14" s="38"/>
      <c r="F14" s="93" t="str">
        <f>Backend!$I$50</f>
        <v/>
      </c>
      <c r="G14" s="51" t="str">
        <f>IF('Element Design'!$AC$5&gt;=1,"Project Element","")</f>
        <v/>
      </c>
      <c r="J14" s="29" t="b">
        <f>IF(B14="",FALSE,TRUE)</f>
        <v>0</v>
      </c>
    </row>
    <row r="15" spans="1:32" ht="33">
      <c r="A15" s="35" t="str">
        <f>REPT(CHAR(10),1)</f>
        <v xml:space="preserve">
</v>
      </c>
      <c r="B15" s="89"/>
      <c r="C15" s="38" t="str">
        <f>IF(J14,VLOOKUP($F$14,'Report Backend'!$A$8:$C$12,3,FALSE),"")</f>
        <v/>
      </c>
      <c r="D15" s="138"/>
      <c r="E15" s="38"/>
    </row>
    <row r="16" spans="1:32" ht="17.25" customHeight="1">
      <c r="B16" s="52"/>
      <c r="C16" s="38" t="str">
        <f>REPT(CHAR(10),2)</f>
        <v xml:space="preserve">
</v>
      </c>
      <c r="D16" s="38"/>
      <c r="E16" s="38"/>
    </row>
    <row r="17" spans="1:10" ht="27.75" customHeight="1">
      <c r="A17" s="35" t="str">
        <f>REPT(CHAR(10),1)</f>
        <v xml:space="preserve">
</v>
      </c>
      <c r="B17" s="89" t="str">
        <f>'Element Design'!$C$17</f>
        <v/>
      </c>
      <c r="C17" s="38" t="str">
        <f>IF(J17,VLOOKUP($F$17,'Report Backend'!$A$8:$C$12,2,FALSE),"")</f>
        <v/>
      </c>
      <c r="D17" s="138" t="str">
        <f>IF(J17,Backend!$M$58,"")</f>
        <v/>
      </c>
      <c r="E17" s="38"/>
      <c r="F17" s="93" t="str">
        <f>Backend!$I$59</f>
        <v/>
      </c>
      <c r="G17" s="51" t="str">
        <f>IF('Element Design'!$AC$5&gt;=2,"Project Element","")</f>
        <v/>
      </c>
      <c r="J17" s="29" t="b">
        <f>IF(B17="",FALSE,TRUE)</f>
        <v>0</v>
      </c>
    </row>
    <row r="18" spans="1:10" ht="33">
      <c r="A18" s="35" t="str">
        <f>REPT(CHAR(10),1)</f>
        <v xml:space="preserve">
</v>
      </c>
      <c r="B18" s="89"/>
      <c r="C18" s="38" t="str">
        <f>IF(J17,VLOOKUP($F$17,'Report Backend'!$A$8:$C$12,3,FALSE),"")</f>
        <v/>
      </c>
      <c r="D18" s="138"/>
      <c r="E18" s="38"/>
    </row>
    <row r="19" spans="1:10" ht="17.25" customHeight="1">
      <c r="B19" s="52"/>
      <c r="C19" s="38" t="str">
        <f>REPT(CHAR(10),2)</f>
        <v xml:space="preserve">
</v>
      </c>
      <c r="D19" s="38"/>
      <c r="E19" s="38"/>
    </row>
    <row r="20" spans="1:10" ht="27.75" customHeight="1">
      <c r="A20" s="35" t="str">
        <f>REPT(CHAR(10),1)</f>
        <v xml:space="preserve">
</v>
      </c>
      <c r="B20" s="89" t="str">
        <f>'Element Design'!$C$24</f>
        <v/>
      </c>
      <c r="C20" s="38" t="str">
        <f>IF(J20,VLOOKUP($F$20,'Report Backend'!$A$8:$C$12,2,FALSE),"")</f>
        <v/>
      </c>
      <c r="D20" s="138" t="str">
        <f>IF(J20,Backend!$M$67,"")</f>
        <v/>
      </c>
      <c r="E20" s="38"/>
      <c r="F20" s="93" t="str">
        <f>Backend!I68</f>
        <v/>
      </c>
      <c r="G20" s="51" t="str">
        <f>IF('Element Design'!$AC$5&gt;=3,"Project Element","")</f>
        <v/>
      </c>
      <c r="J20" s="29" t="b">
        <f>IF(B20="",FALSE,TRUE)</f>
        <v>0</v>
      </c>
    </row>
    <row r="21" spans="1:10" ht="33">
      <c r="A21" s="35" t="str">
        <f>REPT(CHAR(10),1)</f>
        <v xml:space="preserve">
</v>
      </c>
      <c r="B21" s="89"/>
      <c r="C21" s="38" t="str">
        <f>IF(J20,VLOOKUP($F$20,'Report Backend'!$A$8:$C$12,3,FALSE),"")</f>
        <v/>
      </c>
      <c r="D21" s="138"/>
      <c r="E21" s="38"/>
    </row>
    <row r="22" spans="1:10" ht="17.25" customHeight="1">
      <c r="A22" s="35" t="str">
        <f>REPT(CHAR(10),1)</f>
        <v xml:space="preserve">
</v>
      </c>
      <c r="B22" s="89"/>
      <c r="C22" s="38"/>
      <c r="D22" s="38"/>
      <c r="E22" s="38"/>
    </row>
    <row r="23" spans="1:10" ht="17.25" customHeight="1">
      <c r="A23" s="35" t="str">
        <f t="shared" ref="A23" si="0">REPT(CHAR(10),2)</f>
        <v xml:space="preserve">
</v>
      </c>
      <c r="B23" s="52"/>
      <c r="C23" s="38"/>
      <c r="D23" s="38"/>
      <c r="E23" s="38"/>
    </row>
    <row r="24" spans="1:10" ht="17.25" customHeight="1"/>
    <row r="25" spans="1:10" ht="17.25" customHeight="1"/>
    <row r="26" spans="1:10" ht="17.25" customHeight="1"/>
    <row r="27" spans="1:10" ht="16.5"/>
    <row r="28" spans="1:10" ht="16.5"/>
    <row r="29" spans="1:10" ht="16.5"/>
    <row r="30" spans="1:10" ht="16.5" hidden="1"/>
    <row r="31" spans="1:10" ht="16.5" hidden="1"/>
    <row r="32" spans="1:10" ht="17.25" hidden="1" customHeight="1"/>
    <row r="33" ht="17.25" hidden="1" customHeight="1"/>
    <row r="34" ht="17.25" hidden="1" customHeight="1"/>
    <row r="35" ht="17.25" hidden="1" customHeight="1"/>
    <row r="36" ht="17.25" hidden="1" customHeight="1"/>
    <row r="37" ht="17.25" hidden="1" customHeight="1"/>
  </sheetData>
  <mergeCells count="5">
    <mergeCell ref="C9:D9"/>
    <mergeCell ref="C6:D8"/>
    <mergeCell ref="D14:D15"/>
    <mergeCell ref="D17:D18"/>
    <mergeCell ref="D20:D21"/>
  </mergeCells>
  <conditionalFormatting sqref="E2:E3">
    <cfRule type="expression" dxfId="10" priority="16">
      <formula>IF(I2="",FALSE,NOT(I2))</formula>
    </cfRule>
  </conditionalFormatting>
  <conditionalFormatting sqref="D2:D3">
    <cfRule type="expression" dxfId="9" priority="17">
      <formula>IF(I2="",FALSE,NOT(I2))</formula>
    </cfRule>
  </conditionalFormatting>
  <conditionalFormatting sqref="B6:C6 B9:C9 B7:B8 B4:D5 B10:D13 B16:D16 B14:C15 B19:D19 B17:C18 B22:D26 B20:C21">
    <cfRule type="expression" dxfId="8" priority="15">
      <formula>NOT($H$1)</formula>
    </cfRule>
  </conditionalFormatting>
  <conditionalFormatting sqref="E11">
    <cfRule type="expression" dxfId="7" priority="14">
      <formula>NOT($H$1)</formula>
    </cfRule>
  </conditionalFormatting>
  <conditionalFormatting sqref="E10">
    <cfRule type="expression" dxfId="6" priority="13">
      <formula>NOT($H$1)</formula>
    </cfRule>
  </conditionalFormatting>
  <conditionalFormatting sqref="D20">
    <cfRule type="expression" dxfId="5" priority="5">
      <formula>NOT($H$1)</formula>
    </cfRule>
  </conditionalFormatting>
  <conditionalFormatting sqref="D20:D21">
    <cfRule type="notContainsBlanks" dxfId="4" priority="6">
      <formula>LEN(TRIM(D20))&gt;0</formula>
    </cfRule>
  </conditionalFormatting>
  <conditionalFormatting sqref="D17">
    <cfRule type="expression" dxfId="3" priority="3">
      <formula>NOT($H$1)</formula>
    </cfRule>
  </conditionalFormatting>
  <conditionalFormatting sqref="D17:D18">
    <cfRule type="notContainsBlanks" dxfId="2" priority="4">
      <formula>LEN(TRIM(D17))&gt;0</formula>
    </cfRule>
  </conditionalFormatting>
  <conditionalFormatting sqref="D14">
    <cfRule type="expression" dxfId="1" priority="1">
      <formula>NOT($H$1)</formula>
    </cfRule>
  </conditionalFormatting>
  <conditionalFormatting sqref="D14:D15">
    <cfRule type="notContainsBlanks" dxfId="0" priority="2">
      <formula>LEN(TRIM(D14))&gt;0</formula>
    </cfRule>
  </conditionalFormatting>
  <pageMargins left="0.7" right="0.7" top="0.75" bottom="0.75" header="0.3" footer="0.3"/>
  <pageSetup paperSize="9" orientation="portrait" r:id="rId1"/>
  <headerFooter>
    <oddFooter>&amp;L&amp;1#&amp;"Calibri"&amp;11&amp;K000000OFFICIAL</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0E7DBD-541E-4E75-B654-9C23906286DE}">
  <dimension ref="A1:H12"/>
  <sheetViews>
    <sheetView topLeftCell="A4" zoomScale="75" zoomScaleNormal="75" workbookViewId="0">
      <selection activeCell="C12" sqref="C12"/>
    </sheetView>
  </sheetViews>
  <sheetFormatPr defaultRowHeight="14.25"/>
  <cols>
    <col min="1" max="1" width="17.265625" bestFit="1" customWidth="1"/>
    <col min="2" max="2" width="32.265625" customWidth="1"/>
    <col min="3" max="3" width="67.265625" customWidth="1"/>
    <col min="4" max="4" width="84.86328125" customWidth="1"/>
    <col min="5" max="5" width="69" customWidth="1"/>
  </cols>
  <sheetData>
    <row r="1" spans="1:8" ht="15.75">
      <c r="A1" s="96" t="s">
        <v>119</v>
      </c>
      <c r="B1" s="96" t="s">
        <v>113</v>
      </c>
      <c r="C1" s="96"/>
      <c r="D1" s="96" t="s">
        <v>120</v>
      </c>
      <c r="E1" s="75" t="s">
        <v>121</v>
      </c>
    </row>
    <row r="2" spans="1:8" ht="73.5" customHeight="1">
      <c r="A2" t="s">
        <v>122</v>
      </c>
      <c r="B2" s="61" t="s">
        <v>123</v>
      </c>
      <c r="C2" s="61" t="s">
        <v>124</v>
      </c>
      <c r="D2" s="61" t="s">
        <v>125</v>
      </c>
      <c r="E2" s="127" t="s">
        <v>126</v>
      </c>
    </row>
    <row r="3" spans="1:8" ht="114">
      <c r="A3" t="str">
        <f>Backend!K3</f>
        <v>Non-Volumetric</v>
      </c>
      <c r="B3" s="61" t="s">
        <v>127</v>
      </c>
      <c r="C3" s="61" t="s">
        <v>128</v>
      </c>
      <c r="D3" s="61" t="s">
        <v>129</v>
      </c>
      <c r="E3" s="61" t="s">
        <v>130</v>
      </c>
    </row>
    <row r="4" spans="1:8" ht="128.25">
      <c r="A4" t="str">
        <f>Backend!J3</f>
        <v>Volumetric</v>
      </c>
      <c r="B4" s="61" t="s">
        <v>127</v>
      </c>
      <c r="C4" s="61" t="s">
        <v>131</v>
      </c>
      <c r="D4" s="61" t="s">
        <v>132</v>
      </c>
      <c r="E4" s="61" t="s">
        <v>133</v>
      </c>
    </row>
    <row r="5" spans="1:8" ht="114">
      <c r="A5" t="str">
        <f>Backend!I14</f>
        <v xml:space="preserve">Modular </v>
      </c>
      <c r="B5" s="61" t="s">
        <v>127</v>
      </c>
      <c r="C5" s="61" t="s">
        <v>134</v>
      </c>
      <c r="D5" s="61" t="s">
        <v>135</v>
      </c>
      <c r="E5" s="61" t="s">
        <v>136</v>
      </c>
    </row>
    <row r="7" spans="1:8" ht="16.5">
      <c r="H7" s="97"/>
    </row>
    <row r="8" spans="1:8">
      <c r="A8" s="96" t="s">
        <v>118</v>
      </c>
    </row>
    <row r="9" spans="1:8" ht="42.75">
      <c r="A9" t="s">
        <v>122</v>
      </c>
      <c r="B9" s="61" t="s">
        <v>137</v>
      </c>
      <c r="C9" s="61" t="s">
        <v>138</v>
      </c>
      <c r="D9" s="61"/>
      <c r="E9" s="61"/>
    </row>
    <row r="10" spans="1:8" ht="42.75">
      <c r="A10" t="s">
        <v>139</v>
      </c>
      <c r="B10" s="61" t="s">
        <v>140</v>
      </c>
      <c r="C10" s="61" t="s">
        <v>128</v>
      </c>
      <c r="D10" s="61"/>
      <c r="E10" s="61"/>
    </row>
    <row r="11" spans="1:8" ht="42.75">
      <c r="A11" t="s">
        <v>141</v>
      </c>
      <c r="B11" s="61" t="s">
        <v>142</v>
      </c>
      <c r="C11" s="61" t="s">
        <v>131</v>
      </c>
      <c r="D11" s="61"/>
      <c r="E11" s="61"/>
    </row>
    <row r="12" spans="1:8" ht="42.75">
      <c r="A12" t="s">
        <v>143</v>
      </c>
      <c r="B12" s="61" t="s">
        <v>140</v>
      </c>
      <c r="C12" s="61" t="s">
        <v>134</v>
      </c>
      <c r="D12" s="61"/>
      <c r="E12" s="61"/>
    </row>
  </sheetData>
  <pageMargins left="0.7" right="0.7" top="0.75" bottom="0.75" header="0.3" footer="0.3"/>
  <pageSetup paperSize="9" orientation="portrait" r:id="rId1"/>
  <headerFooter>
    <oddFooter>&amp;L&amp;1#&amp;"Calibri"&amp;11&amp;K000000OFFICIAL</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562550-919A-4AA8-A2AA-F5D52BDAFA94}">
  <sheetPr>
    <pageSetUpPr autoPageBreaks="0"/>
  </sheetPr>
  <dimension ref="A1:AB107"/>
  <sheetViews>
    <sheetView zoomScale="75" zoomScaleNormal="75" workbookViewId="0">
      <selection activeCell="C9" sqref="C9:D9"/>
    </sheetView>
  </sheetViews>
  <sheetFormatPr defaultColWidth="9" defaultRowHeight="15"/>
  <cols>
    <col min="1" max="1" width="11.59765625" style="2" bestFit="1" customWidth="1"/>
    <col min="2" max="2" width="56.73046875" style="5" customWidth="1"/>
    <col min="3" max="3" width="32.3984375" style="5" customWidth="1"/>
    <col min="4" max="4" width="24.1328125" style="5" customWidth="1"/>
    <col min="5" max="5" width="14" style="5" customWidth="1"/>
    <col min="6" max="6" width="14" style="16" customWidth="1"/>
    <col min="7" max="7" width="23" style="13" customWidth="1"/>
    <col min="8" max="8" width="62.265625" style="5" customWidth="1"/>
    <col min="9" max="9" width="10.59765625" style="5" bestFit="1" customWidth="1"/>
    <col min="10" max="10" width="12.86328125" style="5" bestFit="1" customWidth="1"/>
    <col min="11" max="11" width="12.86328125" style="5" customWidth="1"/>
    <col min="12" max="12" width="12.86328125" style="5" bestFit="1" customWidth="1"/>
    <col min="13" max="13" width="26.265625" style="5" bestFit="1" customWidth="1"/>
    <col min="14" max="27" width="12.86328125" style="5" customWidth="1"/>
    <col min="28" max="16384" width="9" style="5"/>
  </cols>
  <sheetData>
    <row r="1" spans="1:27">
      <c r="B1" s="2"/>
      <c r="C1" s="2"/>
      <c r="D1" s="2"/>
      <c r="E1" s="2"/>
      <c r="F1" s="3"/>
      <c r="G1" s="4"/>
      <c r="H1" s="2"/>
      <c r="I1" s="2"/>
      <c r="J1" s="2"/>
      <c r="K1" s="2"/>
      <c r="L1" s="2"/>
      <c r="M1" s="2"/>
      <c r="N1" s="139">
        <v>1</v>
      </c>
      <c r="O1" s="139"/>
      <c r="P1" s="139"/>
      <c r="Q1" s="139"/>
      <c r="R1" s="2"/>
      <c r="S1" s="140">
        <v>2</v>
      </c>
      <c r="T1" s="141"/>
      <c r="U1" s="141"/>
      <c r="V1" s="142"/>
      <c r="W1" s="2"/>
      <c r="X1" s="140">
        <v>3</v>
      </c>
      <c r="Y1" s="141"/>
      <c r="Z1" s="141"/>
      <c r="AA1" s="142"/>
    </row>
    <row r="2" spans="1:27">
      <c r="B2" s="2"/>
      <c r="C2" s="2"/>
      <c r="D2" s="2"/>
      <c r="E2" s="2"/>
      <c r="F2" s="3"/>
      <c r="G2" s="4"/>
      <c r="H2" s="2"/>
      <c r="I2" s="2"/>
      <c r="J2" s="2"/>
      <c r="K2" s="2"/>
      <c r="L2" s="2"/>
      <c r="M2" s="2"/>
      <c r="N2" s="139"/>
      <c r="O2" s="139"/>
      <c r="P2" s="139"/>
      <c r="Q2" s="139"/>
      <c r="R2" s="2"/>
      <c r="S2" s="143"/>
      <c r="T2" s="144"/>
      <c r="U2" s="144"/>
      <c r="V2" s="145"/>
      <c r="W2" s="2"/>
      <c r="X2" s="143"/>
      <c r="Y2" s="144"/>
      <c r="Z2" s="144"/>
      <c r="AA2" s="145"/>
    </row>
    <row r="3" spans="1:27">
      <c r="A3" s="23" t="s">
        <v>17</v>
      </c>
      <c r="B3" s="6" t="s">
        <v>144</v>
      </c>
      <c r="C3" s="6" t="s">
        <v>145</v>
      </c>
      <c r="D3" s="6">
        <v>1</v>
      </c>
      <c r="E3" s="6">
        <v>2</v>
      </c>
      <c r="F3" s="7">
        <v>3</v>
      </c>
      <c r="G3" s="8" t="s">
        <v>146</v>
      </c>
      <c r="H3" s="7" t="s">
        <v>147</v>
      </c>
      <c r="I3" s="9" t="s">
        <v>143</v>
      </c>
      <c r="J3" s="9" t="s">
        <v>141</v>
      </c>
      <c r="K3" s="9" t="s">
        <v>139</v>
      </c>
      <c r="L3" s="9" t="s">
        <v>122</v>
      </c>
      <c r="M3" s="2"/>
      <c r="N3" s="9" t="s">
        <v>143</v>
      </c>
      <c r="O3" s="9" t="s">
        <v>141</v>
      </c>
      <c r="P3" s="9" t="s">
        <v>139</v>
      </c>
      <c r="Q3" s="9" t="s">
        <v>122</v>
      </c>
      <c r="R3" s="2"/>
      <c r="S3" s="9" t="s">
        <v>143</v>
      </c>
      <c r="T3" s="9" t="s">
        <v>141</v>
      </c>
      <c r="U3" s="9" t="s">
        <v>139</v>
      </c>
      <c r="V3" s="9" t="s">
        <v>122</v>
      </c>
      <c r="W3" s="2"/>
      <c r="X3" s="9" t="s">
        <v>143</v>
      </c>
      <c r="Y3" s="9" t="s">
        <v>141</v>
      </c>
      <c r="Z3" s="9" t="s">
        <v>139</v>
      </c>
      <c r="AA3" s="9" t="s">
        <v>122</v>
      </c>
    </row>
    <row r="4" spans="1:27">
      <c r="A4" s="18">
        <v>1.1000000000000001</v>
      </c>
      <c r="B4" s="10" t="s">
        <v>22</v>
      </c>
      <c r="C4" s="10">
        <f>'Project Information'!D5</f>
        <v>0</v>
      </c>
      <c r="D4" s="10" t="s">
        <v>148</v>
      </c>
      <c r="E4" s="10" t="s">
        <v>23</v>
      </c>
      <c r="F4" s="11" t="s">
        <v>149</v>
      </c>
      <c r="G4" s="12">
        <v>3</v>
      </c>
      <c r="H4" s="18" t="s">
        <v>24</v>
      </c>
      <c r="I4" s="11">
        <f t="shared" ref="I4:L9" si="0">(IF($C4=$D4,N4,IF($C4=$E4,S4,IF($C4=$F4,X4,0))))*$G4</f>
        <v>0</v>
      </c>
      <c r="J4" s="11">
        <f t="shared" si="0"/>
        <v>0</v>
      </c>
      <c r="K4" s="11">
        <f t="shared" si="0"/>
        <v>0</v>
      </c>
      <c r="L4" s="11">
        <f t="shared" si="0"/>
        <v>0</v>
      </c>
      <c r="M4" s="2"/>
      <c r="N4" s="11">
        <v>10</v>
      </c>
      <c r="O4" s="11">
        <v>8</v>
      </c>
      <c r="P4" s="11">
        <v>8</v>
      </c>
      <c r="Q4" s="11">
        <v>2</v>
      </c>
      <c r="R4" s="2"/>
      <c r="S4" s="11">
        <v>8</v>
      </c>
      <c r="T4" s="11">
        <v>8</v>
      </c>
      <c r="U4" s="11">
        <v>8</v>
      </c>
      <c r="V4" s="11">
        <v>5</v>
      </c>
      <c r="W4" s="2"/>
      <c r="X4" s="11">
        <v>2</v>
      </c>
      <c r="Y4" s="11">
        <v>4</v>
      </c>
      <c r="Z4" s="11">
        <v>4</v>
      </c>
      <c r="AA4" s="11">
        <v>8</v>
      </c>
    </row>
    <row r="5" spans="1:27">
      <c r="A5" s="18">
        <v>1.2</v>
      </c>
      <c r="B5" s="10" t="s">
        <v>26</v>
      </c>
      <c r="C5" s="10">
        <f>'Project Information'!D6</f>
        <v>0</v>
      </c>
      <c r="D5" s="10" t="s">
        <v>31</v>
      </c>
      <c r="E5" s="10" t="s">
        <v>27</v>
      </c>
      <c r="F5" s="11"/>
      <c r="G5" s="12">
        <v>3</v>
      </c>
      <c r="H5" s="18" t="s">
        <v>28</v>
      </c>
      <c r="I5" s="11">
        <f t="shared" si="0"/>
        <v>0</v>
      </c>
      <c r="J5" s="11">
        <f t="shared" si="0"/>
        <v>0</v>
      </c>
      <c r="K5" s="11">
        <f t="shared" si="0"/>
        <v>0</v>
      </c>
      <c r="L5" s="11">
        <f t="shared" si="0"/>
        <v>0</v>
      </c>
      <c r="M5" s="2"/>
      <c r="N5" s="11">
        <v>10</v>
      </c>
      <c r="O5" s="11">
        <v>8</v>
      </c>
      <c r="P5" s="11">
        <v>7</v>
      </c>
      <c r="Q5" s="11">
        <v>4</v>
      </c>
      <c r="R5" s="2"/>
      <c r="S5" s="11">
        <v>6</v>
      </c>
      <c r="T5" s="11">
        <v>7</v>
      </c>
      <c r="U5" s="11">
        <v>7</v>
      </c>
      <c r="V5" s="11">
        <v>8</v>
      </c>
      <c r="W5" s="2"/>
      <c r="X5" s="11">
        <v>0</v>
      </c>
      <c r="Y5" s="11">
        <v>0</v>
      </c>
      <c r="Z5" s="11">
        <v>0</v>
      </c>
      <c r="AA5" s="11">
        <v>0</v>
      </c>
    </row>
    <row r="6" spans="1:27">
      <c r="A6" s="18">
        <v>1.3</v>
      </c>
      <c r="B6" s="10" t="s">
        <v>30</v>
      </c>
      <c r="C6" s="10">
        <f>'Project Information'!D7</f>
        <v>0</v>
      </c>
      <c r="D6" s="10" t="s">
        <v>31</v>
      </c>
      <c r="E6" s="10" t="s">
        <v>27</v>
      </c>
      <c r="F6" s="11"/>
      <c r="G6" s="12">
        <v>2</v>
      </c>
      <c r="H6" s="116" t="s">
        <v>150</v>
      </c>
      <c r="I6" s="11">
        <f t="shared" si="0"/>
        <v>0</v>
      </c>
      <c r="J6" s="11">
        <f t="shared" si="0"/>
        <v>0</v>
      </c>
      <c r="K6" s="11">
        <f t="shared" si="0"/>
        <v>0</v>
      </c>
      <c r="L6" s="11">
        <f t="shared" si="0"/>
        <v>0</v>
      </c>
      <c r="M6" s="2"/>
      <c r="N6" s="11">
        <v>8</v>
      </c>
      <c r="O6" s="11">
        <v>8</v>
      </c>
      <c r="P6" s="11">
        <v>8</v>
      </c>
      <c r="Q6" s="11">
        <v>4</v>
      </c>
      <c r="R6" s="2"/>
      <c r="S6" s="11">
        <v>2</v>
      </c>
      <c r="T6" s="11">
        <v>4</v>
      </c>
      <c r="U6" s="11">
        <v>4</v>
      </c>
      <c r="V6" s="11">
        <v>8</v>
      </c>
      <c r="W6" s="2"/>
      <c r="X6" s="11">
        <v>0</v>
      </c>
      <c r="Y6" s="11">
        <v>0</v>
      </c>
      <c r="Z6" s="11">
        <v>0</v>
      </c>
      <c r="AA6" s="11">
        <v>0</v>
      </c>
    </row>
    <row r="7" spans="1:27">
      <c r="A7" s="18">
        <v>1.4</v>
      </c>
      <c r="B7" s="10" t="s">
        <v>33</v>
      </c>
      <c r="C7" s="10">
        <f>'Project Information'!D8</f>
        <v>0</v>
      </c>
      <c r="D7" s="10" t="s">
        <v>151</v>
      </c>
      <c r="E7" s="10" t="s">
        <v>34</v>
      </c>
      <c r="F7" s="11" t="s">
        <v>152</v>
      </c>
      <c r="G7" s="12">
        <v>2</v>
      </c>
      <c r="H7" s="18" t="s">
        <v>35</v>
      </c>
      <c r="I7" s="11">
        <f t="shared" si="0"/>
        <v>0</v>
      </c>
      <c r="J7" s="11">
        <f t="shared" si="0"/>
        <v>0</v>
      </c>
      <c r="K7" s="11">
        <f t="shared" si="0"/>
        <v>0</v>
      </c>
      <c r="L7" s="11">
        <f t="shared" si="0"/>
        <v>0</v>
      </c>
      <c r="M7" s="2"/>
      <c r="N7" s="11">
        <v>8</v>
      </c>
      <c r="O7" s="11">
        <v>7</v>
      </c>
      <c r="P7" s="11">
        <v>7</v>
      </c>
      <c r="Q7" s="11">
        <v>3</v>
      </c>
      <c r="R7" s="2"/>
      <c r="S7" s="11">
        <v>4</v>
      </c>
      <c r="T7" s="11">
        <v>4</v>
      </c>
      <c r="U7" s="11">
        <v>6</v>
      </c>
      <c r="V7" s="11">
        <v>6</v>
      </c>
      <c r="W7" s="2"/>
      <c r="X7" s="11">
        <v>2</v>
      </c>
      <c r="Y7" s="11">
        <v>4</v>
      </c>
      <c r="Z7" s="11">
        <v>7</v>
      </c>
      <c r="AA7" s="11">
        <v>9</v>
      </c>
    </row>
    <row r="8" spans="1:27">
      <c r="A8" s="18">
        <v>1.5</v>
      </c>
      <c r="B8" s="10" t="s">
        <v>37</v>
      </c>
      <c r="C8" s="10">
        <f>'Project Information'!D9</f>
        <v>0</v>
      </c>
      <c r="D8" s="10" t="s">
        <v>31</v>
      </c>
      <c r="E8" s="10" t="s">
        <v>27</v>
      </c>
      <c r="F8" s="11"/>
      <c r="G8" s="12">
        <v>1</v>
      </c>
      <c r="H8" s="18" t="s">
        <v>38</v>
      </c>
      <c r="I8" s="11">
        <f t="shared" si="0"/>
        <v>0</v>
      </c>
      <c r="J8" s="11">
        <f t="shared" si="0"/>
        <v>0</v>
      </c>
      <c r="K8" s="11">
        <f t="shared" si="0"/>
        <v>0</v>
      </c>
      <c r="L8" s="11">
        <f t="shared" si="0"/>
        <v>0</v>
      </c>
      <c r="M8" s="2"/>
      <c r="N8" s="11">
        <v>10</v>
      </c>
      <c r="O8" s="11">
        <v>9</v>
      </c>
      <c r="P8" s="11">
        <v>9</v>
      </c>
      <c r="Q8" s="11">
        <v>4</v>
      </c>
      <c r="R8" s="2"/>
      <c r="S8" s="11">
        <v>5</v>
      </c>
      <c r="T8" s="11">
        <v>5</v>
      </c>
      <c r="U8" s="11">
        <v>5</v>
      </c>
      <c r="V8" s="11">
        <v>5</v>
      </c>
      <c r="W8" s="2"/>
      <c r="X8" s="11">
        <v>0</v>
      </c>
      <c r="Y8" s="11">
        <v>0</v>
      </c>
      <c r="Z8" s="11">
        <v>0</v>
      </c>
      <c r="AA8" s="11">
        <v>0</v>
      </c>
    </row>
    <row r="9" spans="1:27">
      <c r="A9" s="18">
        <v>1.6</v>
      </c>
      <c r="B9" s="10" t="s">
        <v>40</v>
      </c>
      <c r="C9" s="10">
        <f>'Project Information'!D10</f>
        <v>0</v>
      </c>
      <c r="D9" s="10" t="s">
        <v>31</v>
      </c>
      <c r="E9" s="10" t="s">
        <v>27</v>
      </c>
      <c r="F9" s="11"/>
      <c r="G9" s="12">
        <v>1</v>
      </c>
      <c r="H9" s="18" t="s">
        <v>41</v>
      </c>
      <c r="I9" s="11">
        <f t="shared" si="0"/>
        <v>0</v>
      </c>
      <c r="J9" s="11">
        <f t="shared" si="0"/>
        <v>0</v>
      </c>
      <c r="K9" s="11">
        <f t="shared" si="0"/>
        <v>0</v>
      </c>
      <c r="L9" s="11">
        <f t="shared" si="0"/>
        <v>0</v>
      </c>
      <c r="M9" s="2"/>
      <c r="N9" s="11">
        <v>8</v>
      </c>
      <c r="O9" s="11">
        <v>8</v>
      </c>
      <c r="P9" s="11">
        <v>8</v>
      </c>
      <c r="Q9" s="11">
        <v>5</v>
      </c>
      <c r="R9" s="2"/>
      <c r="S9" s="11">
        <v>5</v>
      </c>
      <c r="T9" s="11">
        <v>5</v>
      </c>
      <c r="U9" s="11">
        <v>5</v>
      </c>
      <c r="V9" s="11">
        <v>5</v>
      </c>
      <c r="W9" s="2"/>
      <c r="X9" s="11">
        <v>0</v>
      </c>
      <c r="Y9" s="11">
        <v>0</v>
      </c>
      <c r="Z9" s="11">
        <v>0</v>
      </c>
      <c r="AA9" s="11">
        <v>0</v>
      </c>
    </row>
    <row r="10" spans="1:27">
      <c r="B10" s="2"/>
      <c r="C10" s="2"/>
      <c r="D10" s="2"/>
      <c r="E10" s="2"/>
      <c r="F10" s="3"/>
      <c r="G10" s="4"/>
      <c r="H10" s="14" t="s">
        <v>153</v>
      </c>
      <c r="I10" s="11">
        <f>SUM(I4:I9)</f>
        <v>0</v>
      </c>
      <c r="J10" s="11">
        <f>SUM(J4:J9)</f>
        <v>0</v>
      </c>
      <c r="K10" s="11">
        <f>SUM(K4:K9)</f>
        <v>0</v>
      </c>
      <c r="L10" s="11">
        <f>SUM(L4:L9)</f>
        <v>0</v>
      </c>
      <c r="M10" s="2"/>
      <c r="N10" s="2"/>
      <c r="O10" s="2"/>
      <c r="P10" s="2"/>
      <c r="Q10" s="2"/>
      <c r="R10" s="2"/>
      <c r="S10" s="2"/>
      <c r="T10" s="2"/>
      <c r="U10" s="2"/>
      <c r="V10" s="2"/>
      <c r="W10" s="2"/>
      <c r="X10" s="2"/>
      <c r="Y10" s="2"/>
      <c r="Z10" s="2"/>
      <c r="AA10" s="2"/>
    </row>
    <row r="11" spans="1:27">
      <c r="B11" s="2"/>
      <c r="C11" s="2"/>
      <c r="D11" s="2"/>
      <c r="E11" s="2"/>
      <c r="F11" s="3"/>
      <c r="G11" s="4"/>
      <c r="H11" s="21"/>
      <c r="I11" s="3"/>
      <c r="J11" s="3"/>
      <c r="K11" s="3"/>
      <c r="L11" s="3"/>
      <c r="M11" s="2"/>
      <c r="N11" s="2"/>
      <c r="O11" s="2"/>
      <c r="P11" s="2"/>
      <c r="Q11" s="2"/>
      <c r="R11" s="2"/>
      <c r="S11" s="2"/>
      <c r="T11" s="2"/>
      <c r="U11" s="2"/>
      <c r="V11" s="2"/>
      <c r="W11" s="2"/>
      <c r="X11" s="2"/>
      <c r="Y11" s="2"/>
      <c r="Z11" s="2"/>
      <c r="AA11" s="2"/>
    </row>
    <row r="12" spans="1:27">
      <c r="B12" s="2"/>
      <c r="C12" s="2"/>
      <c r="D12" s="2"/>
      <c r="E12" s="2"/>
      <c r="F12" s="3"/>
      <c r="G12" s="4"/>
      <c r="H12" s="2"/>
      <c r="I12" s="2"/>
      <c r="J12" s="2"/>
      <c r="K12" s="2"/>
      <c r="L12" s="2"/>
      <c r="M12" s="2"/>
      <c r="N12" s="139">
        <v>1</v>
      </c>
      <c r="O12" s="139"/>
      <c r="P12" s="139"/>
      <c r="Q12" s="139"/>
      <c r="R12" s="2"/>
      <c r="S12" s="140">
        <v>2</v>
      </c>
      <c r="T12" s="141"/>
      <c r="U12" s="141"/>
      <c r="V12" s="142"/>
      <c r="W12" s="2"/>
      <c r="X12" s="140">
        <v>3</v>
      </c>
      <c r="Y12" s="141"/>
      <c r="Z12" s="141"/>
      <c r="AA12" s="142"/>
    </row>
    <row r="13" spans="1:27">
      <c r="B13" s="2"/>
      <c r="C13" s="2"/>
      <c r="D13" s="2"/>
      <c r="E13" s="2"/>
      <c r="F13" s="3"/>
      <c r="G13" s="4"/>
      <c r="H13" s="2"/>
      <c r="I13" s="2"/>
      <c r="J13" s="2"/>
      <c r="K13" s="2"/>
      <c r="L13" s="2"/>
      <c r="M13" s="2"/>
      <c r="N13" s="139"/>
      <c r="O13" s="139"/>
      <c r="P13" s="139"/>
      <c r="Q13" s="139"/>
      <c r="R13" s="2"/>
      <c r="S13" s="143"/>
      <c r="T13" s="144"/>
      <c r="U13" s="144"/>
      <c r="V13" s="145"/>
      <c r="W13" s="2"/>
      <c r="X13" s="143"/>
      <c r="Y13" s="144"/>
      <c r="Z13" s="144"/>
      <c r="AA13" s="145"/>
    </row>
    <row r="14" spans="1:27">
      <c r="A14" s="23" t="s">
        <v>17</v>
      </c>
      <c r="B14" s="6" t="s">
        <v>43</v>
      </c>
      <c r="C14" s="6"/>
      <c r="D14" s="6">
        <v>1</v>
      </c>
      <c r="E14" s="6">
        <v>2</v>
      </c>
      <c r="F14" s="7">
        <v>3</v>
      </c>
      <c r="G14" s="8" t="s">
        <v>154</v>
      </c>
      <c r="H14" s="7" t="s">
        <v>147</v>
      </c>
      <c r="I14" s="9" t="s">
        <v>143</v>
      </c>
      <c r="J14" s="9" t="s">
        <v>141</v>
      </c>
      <c r="K14" s="9" t="s">
        <v>139</v>
      </c>
      <c r="L14" s="9" t="s">
        <v>122</v>
      </c>
      <c r="M14" s="2"/>
      <c r="N14" s="9" t="s">
        <v>143</v>
      </c>
      <c r="O14" s="9" t="s">
        <v>141</v>
      </c>
      <c r="P14" s="9" t="s">
        <v>139</v>
      </c>
      <c r="Q14" s="9" t="s">
        <v>122</v>
      </c>
      <c r="R14" s="2"/>
      <c r="S14" s="9" t="s">
        <v>143</v>
      </c>
      <c r="T14" s="9" t="s">
        <v>141</v>
      </c>
      <c r="U14" s="9" t="s">
        <v>139</v>
      </c>
      <c r="V14" s="9" t="s">
        <v>122</v>
      </c>
      <c r="W14" s="2"/>
      <c r="X14" s="9" t="s">
        <v>143</v>
      </c>
      <c r="Y14" s="9" t="s">
        <v>141</v>
      </c>
      <c r="Z14" s="9" t="s">
        <v>139</v>
      </c>
      <c r="AA14" s="9" t="s">
        <v>122</v>
      </c>
    </row>
    <row r="15" spans="1:27">
      <c r="A15" s="18">
        <v>2.1</v>
      </c>
      <c r="B15" s="19" t="s">
        <v>44</v>
      </c>
      <c r="C15" s="10">
        <f>'Project Factors'!D5</f>
        <v>0</v>
      </c>
      <c r="D15" s="10" t="s">
        <v>31</v>
      </c>
      <c r="E15" s="10" t="s">
        <v>27</v>
      </c>
      <c r="F15" s="11"/>
      <c r="G15" s="12">
        <v>3</v>
      </c>
      <c r="H15" s="18" t="s">
        <v>45</v>
      </c>
      <c r="I15" s="11">
        <f t="shared" ref="I15:I23" si="1">(IF($C15=$D15,N15,IF($C15=$E15,S15,IF($C15=$F15,X15,0))))*$G15</f>
        <v>0</v>
      </c>
      <c r="J15" s="11">
        <f t="shared" ref="J15:J23" si="2">(IF($C15=$D15,O15,IF($C15=$E15,T15,IF($C15=$F15,Y15,0))))*$G15</f>
        <v>0</v>
      </c>
      <c r="K15" s="11">
        <f t="shared" ref="K15:K23" si="3">(IF($C15=$D15,P15,IF($C15=$E15,U15,IF($C15=$F15,Z15,0))))*$G15</f>
        <v>0</v>
      </c>
      <c r="L15" s="11">
        <f t="shared" ref="L15:L23" si="4">(IF($C15=$D15,Q15,IF($C15=$E15,V15,IF($C15=$F15,AA15,0))))*$G15</f>
        <v>0</v>
      </c>
      <c r="M15" s="2"/>
      <c r="N15" s="11">
        <v>8</v>
      </c>
      <c r="O15" s="11">
        <v>8</v>
      </c>
      <c r="P15" s="11">
        <v>8</v>
      </c>
      <c r="Q15" s="11">
        <v>4</v>
      </c>
      <c r="R15" s="2"/>
      <c r="S15" s="11">
        <v>2</v>
      </c>
      <c r="T15" s="11">
        <v>4</v>
      </c>
      <c r="U15" s="11">
        <v>4</v>
      </c>
      <c r="V15" s="11">
        <v>8</v>
      </c>
      <c r="W15" s="2"/>
      <c r="X15" s="11">
        <v>0</v>
      </c>
      <c r="Y15" s="11">
        <v>0</v>
      </c>
      <c r="Z15" s="11">
        <v>0</v>
      </c>
      <c r="AA15" s="11">
        <v>0</v>
      </c>
    </row>
    <row r="16" spans="1:27">
      <c r="A16" s="18">
        <v>2.2000000000000002</v>
      </c>
      <c r="B16" s="19" t="s">
        <v>46</v>
      </c>
      <c r="C16" s="10">
        <f>'Project Factors'!D6</f>
        <v>0</v>
      </c>
      <c r="D16" s="10" t="s">
        <v>31</v>
      </c>
      <c r="E16" s="10" t="s">
        <v>27</v>
      </c>
      <c r="F16" s="11"/>
      <c r="G16" s="12">
        <v>3</v>
      </c>
      <c r="H16" s="18" t="s">
        <v>47</v>
      </c>
      <c r="I16" s="11">
        <f t="shared" si="1"/>
        <v>0</v>
      </c>
      <c r="J16" s="11">
        <f t="shared" si="2"/>
        <v>0</v>
      </c>
      <c r="K16" s="11">
        <f t="shared" si="3"/>
        <v>0</v>
      </c>
      <c r="L16" s="11">
        <f t="shared" si="4"/>
        <v>0</v>
      </c>
      <c r="M16" s="2"/>
      <c r="N16" s="11">
        <v>2</v>
      </c>
      <c r="O16" s="11">
        <v>2</v>
      </c>
      <c r="P16" s="11">
        <v>4</v>
      </c>
      <c r="Q16" s="11">
        <v>10</v>
      </c>
      <c r="R16" s="2"/>
      <c r="S16" s="11">
        <v>9</v>
      </c>
      <c r="T16" s="11">
        <v>8</v>
      </c>
      <c r="U16" s="11">
        <v>8</v>
      </c>
      <c r="V16" s="11">
        <v>8</v>
      </c>
      <c r="W16" s="2"/>
      <c r="X16" s="11">
        <v>0</v>
      </c>
      <c r="Y16" s="11">
        <v>0</v>
      </c>
      <c r="Z16" s="11">
        <v>0</v>
      </c>
      <c r="AA16" s="11">
        <v>0</v>
      </c>
    </row>
    <row r="17" spans="1:28">
      <c r="A17" s="18">
        <v>2.2999999999999998</v>
      </c>
      <c r="B17" s="10" t="s">
        <v>48</v>
      </c>
      <c r="C17" s="10">
        <f>'Project Factors'!D7</f>
        <v>0</v>
      </c>
      <c r="D17" s="10" t="s">
        <v>31</v>
      </c>
      <c r="E17" s="10" t="s">
        <v>27</v>
      </c>
      <c r="F17" s="11"/>
      <c r="G17" s="12">
        <v>2</v>
      </c>
      <c r="H17" s="116" t="s">
        <v>150</v>
      </c>
      <c r="I17" s="11">
        <f t="shared" si="1"/>
        <v>0</v>
      </c>
      <c r="J17" s="11">
        <f t="shared" si="2"/>
        <v>0</v>
      </c>
      <c r="K17" s="11">
        <f t="shared" si="3"/>
        <v>0</v>
      </c>
      <c r="L17" s="11">
        <f t="shared" si="4"/>
        <v>0</v>
      </c>
      <c r="M17" s="2"/>
      <c r="N17" s="12">
        <v>8</v>
      </c>
      <c r="O17" s="12">
        <v>6</v>
      </c>
      <c r="P17" s="12">
        <v>5</v>
      </c>
      <c r="Q17" s="12">
        <v>4</v>
      </c>
      <c r="R17" s="2"/>
      <c r="S17" s="11">
        <v>5</v>
      </c>
      <c r="T17" s="11">
        <v>5</v>
      </c>
      <c r="U17" s="11">
        <v>5</v>
      </c>
      <c r="V17" s="11">
        <v>5</v>
      </c>
      <c r="W17" s="2"/>
      <c r="X17" s="11">
        <v>0</v>
      </c>
      <c r="Y17" s="11">
        <v>0</v>
      </c>
      <c r="Z17" s="11">
        <v>0</v>
      </c>
      <c r="AA17" s="11">
        <v>0</v>
      </c>
    </row>
    <row r="18" spans="1:28">
      <c r="A18" s="18">
        <v>2.4</v>
      </c>
      <c r="B18" s="10" t="s">
        <v>49</v>
      </c>
      <c r="C18" s="10">
        <f>'Project Factors'!D8</f>
        <v>0</v>
      </c>
      <c r="D18" s="10" t="s">
        <v>31</v>
      </c>
      <c r="E18" s="10" t="s">
        <v>27</v>
      </c>
      <c r="F18" s="11"/>
      <c r="G18" s="12">
        <v>3</v>
      </c>
      <c r="H18" s="18" t="s">
        <v>155</v>
      </c>
      <c r="I18" s="11">
        <f t="shared" si="1"/>
        <v>0</v>
      </c>
      <c r="J18" s="11">
        <f t="shared" si="2"/>
        <v>0</v>
      </c>
      <c r="K18" s="11">
        <f t="shared" si="3"/>
        <v>0</v>
      </c>
      <c r="L18" s="11">
        <f t="shared" si="4"/>
        <v>0</v>
      </c>
      <c r="M18" s="2"/>
      <c r="N18" s="12">
        <v>10</v>
      </c>
      <c r="O18" s="12">
        <v>9</v>
      </c>
      <c r="P18" s="12">
        <v>8</v>
      </c>
      <c r="Q18" s="12">
        <v>4</v>
      </c>
      <c r="R18" s="2"/>
      <c r="S18" s="11">
        <v>4</v>
      </c>
      <c r="T18" s="11">
        <v>4</v>
      </c>
      <c r="U18" s="11">
        <v>6</v>
      </c>
      <c r="V18" s="11">
        <v>8</v>
      </c>
      <c r="W18" s="2"/>
      <c r="X18" s="11">
        <v>0</v>
      </c>
      <c r="Y18" s="11">
        <v>0</v>
      </c>
      <c r="Z18" s="11">
        <v>0</v>
      </c>
      <c r="AA18" s="11">
        <v>0</v>
      </c>
    </row>
    <row r="19" spans="1:28">
      <c r="A19" s="18">
        <v>2.5</v>
      </c>
      <c r="B19" s="19" t="s">
        <v>51</v>
      </c>
      <c r="C19" s="10">
        <f>'Project Factors'!D9</f>
        <v>0</v>
      </c>
      <c r="D19" s="10" t="s">
        <v>156</v>
      </c>
      <c r="E19" s="10" t="s">
        <v>52</v>
      </c>
      <c r="F19" s="11" t="s">
        <v>27</v>
      </c>
      <c r="G19" s="12">
        <v>3</v>
      </c>
      <c r="H19" s="18" t="s">
        <v>53</v>
      </c>
      <c r="I19" s="11">
        <f t="shared" si="1"/>
        <v>0</v>
      </c>
      <c r="J19" s="11">
        <f t="shared" si="2"/>
        <v>0</v>
      </c>
      <c r="K19" s="11">
        <f t="shared" si="3"/>
        <v>0</v>
      </c>
      <c r="L19" s="11">
        <f t="shared" si="4"/>
        <v>0</v>
      </c>
      <c r="M19" s="2"/>
      <c r="N19" s="11">
        <v>10</v>
      </c>
      <c r="O19" s="11">
        <v>9</v>
      </c>
      <c r="P19" s="11">
        <v>8</v>
      </c>
      <c r="Q19" s="11">
        <v>4</v>
      </c>
      <c r="R19" s="2"/>
      <c r="S19" s="11">
        <v>10</v>
      </c>
      <c r="T19" s="11">
        <v>8</v>
      </c>
      <c r="U19" s="11">
        <v>7</v>
      </c>
      <c r="V19" s="11">
        <v>6</v>
      </c>
      <c r="W19" s="2"/>
      <c r="X19" s="11">
        <v>5</v>
      </c>
      <c r="Y19" s="11">
        <v>5</v>
      </c>
      <c r="Z19" s="11">
        <v>5</v>
      </c>
      <c r="AA19" s="11">
        <v>5</v>
      </c>
    </row>
    <row r="20" spans="1:28">
      <c r="A20" s="18">
        <v>2.6</v>
      </c>
      <c r="B20" s="19" t="s">
        <v>54</v>
      </c>
      <c r="C20" s="10">
        <f>'Project Factors'!D10</f>
        <v>0</v>
      </c>
      <c r="D20" s="10" t="s">
        <v>157</v>
      </c>
      <c r="E20" s="10" t="s">
        <v>55</v>
      </c>
      <c r="F20" s="11" t="s">
        <v>158</v>
      </c>
      <c r="G20" s="12">
        <v>3</v>
      </c>
      <c r="H20" s="18" t="s">
        <v>56</v>
      </c>
      <c r="I20" s="11">
        <f t="shared" si="1"/>
        <v>0</v>
      </c>
      <c r="J20" s="11">
        <f t="shared" si="2"/>
        <v>0</v>
      </c>
      <c r="K20" s="11">
        <f t="shared" si="3"/>
        <v>0</v>
      </c>
      <c r="L20" s="11">
        <f t="shared" si="4"/>
        <v>0</v>
      </c>
      <c r="M20" s="2"/>
      <c r="N20" s="12">
        <v>10</v>
      </c>
      <c r="O20" s="12">
        <v>9</v>
      </c>
      <c r="P20" s="12">
        <v>9</v>
      </c>
      <c r="Q20" s="12">
        <v>4</v>
      </c>
      <c r="R20" s="2"/>
      <c r="S20" s="11">
        <v>9</v>
      </c>
      <c r="T20" s="11">
        <v>9</v>
      </c>
      <c r="U20" s="11">
        <v>9</v>
      </c>
      <c r="V20" s="11">
        <v>6</v>
      </c>
      <c r="W20" s="2"/>
      <c r="X20" s="11">
        <v>8</v>
      </c>
      <c r="Y20" s="11">
        <v>8</v>
      </c>
      <c r="Z20" s="11">
        <v>8</v>
      </c>
      <c r="AA20" s="11">
        <v>8</v>
      </c>
    </row>
    <row r="21" spans="1:28">
      <c r="A21" s="18">
        <v>2.7</v>
      </c>
      <c r="B21" s="19" t="s">
        <v>58</v>
      </c>
      <c r="C21" s="10">
        <f>'Project Factors'!D11</f>
        <v>0</v>
      </c>
      <c r="D21" s="10" t="s">
        <v>31</v>
      </c>
      <c r="E21" s="10" t="s">
        <v>27</v>
      </c>
      <c r="F21" s="11"/>
      <c r="G21" s="12">
        <v>1</v>
      </c>
      <c r="H21" s="18" t="s">
        <v>59</v>
      </c>
      <c r="I21" s="11">
        <f t="shared" si="1"/>
        <v>0</v>
      </c>
      <c r="J21" s="11">
        <f t="shared" si="2"/>
        <v>0</v>
      </c>
      <c r="K21" s="11">
        <f t="shared" si="3"/>
        <v>0</v>
      </c>
      <c r="L21" s="11">
        <f t="shared" si="4"/>
        <v>0</v>
      </c>
      <c r="M21" s="2"/>
      <c r="N21" s="12">
        <v>4</v>
      </c>
      <c r="O21" s="12">
        <v>6</v>
      </c>
      <c r="P21" s="12">
        <v>6</v>
      </c>
      <c r="Q21" s="12">
        <v>8</v>
      </c>
      <c r="R21" s="2"/>
      <c r="S21" s="11">
        <v>6</v>
      </c>
      <c r="T21" s="12">
        <v>6</v>
      </c>
      <c r="U21" s="12">
        <v>6</v>
      </c>
      <c r="V21" s="12">
        <v>8</v>
      </c>
      <c r="W21" s="2"/>
      <c r="X21" s="11">
        <v>0</v>
      </c>
      <c r="Y21" s="11">
        <v>0</v>
      </c>
      <c r="Z21" s="11">
        <v>0</v>
      </c>
      <c r="AA21" s="11">
        <v>0</v>
      </c>
    </row>
    <row r="22" spans="1:28">
      <c r="A22" s="18">
        <v>2.8</v>
      </c>
      <c r="B22" s="19" t="s">
        <v>61</v>
      </c>
      <c r="C22" s="10">
        <f>'Project Factors'!D12</f>
        <v>0</v>
      </c>
      <c r="D22" s="19" t="s">
        <v>31</v>
      </c>
      <c r="E22" s="19" t="s">
        <v>27</v>
      </c>
      <c r="F22" s="48"/>
      <c r="G22" s="49">
        <v>2</v>
      </c>
      <c r="H22" s="18" t="s">
        <v>62</v>
      </c>
      <c r="I22" s="11">
        <f t="shared" si="1"/>
        <v>0</v>
      </c>
      <c r="J22" s="11">
        <f t="shared" si="2"/>
        <v>0</v>
      </c>
      <c r="K22" s="11">
        <f t="shared" si="3"/>
        <v>0</v>
      </c>
      <c r="L22" s="11">
        <f t="shared" si="4"/>
        <v>0</v>
      </c>
      <c r="M22" s="2"/>
      <c r="N22" s="12">
        <v>10</v>
      </c>
      <c r="O22" s="12">
        <v>9</v>
      </c>
      <c r="P22" s="12">
        <v>8</v>
      </c>
      <c r="Q22" s="12">
        <v>4</v>
      </c>
      <c r="R22" s="2"/>
      <c r="S22" s="11">
        <v>6</v>
      </c>
      <c r="T22" s="11">
        <v>6</v>
      </c>
      <c r="U22" s="11">
        <v>6</v>
      </c>
      <c r="V22" s="11">
        <v>6</v>
      </c>
      <c r="W22" s="2"/>
      <c r="X22" s="11">
        <v>0</v>
      </c>
      <c r="Y22" s="11">
        <v>0</v>
      </c>
      <c r="Z22" s="11">
        <v>0</v>
      </c>
      <c r="AA22" s="11">
        <v>0</v>
      </c>
    </row>
    <row r="23" spans="1:28">
      <c r="A23" s="24">
        <v>2.9</v>
      </c>
      <c r="B23" s="19" t="s">
        <v>64</v>
      </c>
      <c r="C23" s="10">
        <f>'Project Factors'!D13</f>
        <v>0</v>
      </c>
      <c r="D23" s="19" t="s">
        <v>159</v>
      </c>
      <c r="E23" s="19" t="s">
        <v>65</v>
      </c>
      <c r="F23" s="48" t="s">
        <v>75</v>
      </c>
      <c r="G23" s="12">
        <v>2</v>
      </c>
      <c r="H23" s="18"/>
      <c r="I23" s="11">
        <f t="shared" si="1"/>
        <v>0</v>
      </c>
      <c r="J23" s="11">
        <f t="shared" si="2"/>
        <v>0</v>
      </c>
      <c r="K23" s="11">
        <f t="shared" si="3"/>
        <v>0</v>
      </c>
      <c r="L23" s="11">
        <f t="shared" si="4"/>
        <v>0</v>
      </c>
      <c r="M23" s="2"/>
      <c r="N23" s="12">
        <v>10</v>
      </c>
      <c r="O23" s="12">
        <v>9</v>
      </c>
      <c r="P23" s="12">
        <v>8</v>
      </c>
      <c r="Q23" s="12">
        <v>6</v>
      </c>
      <c r="R23" s="2"/>
      <c r="S23" s="11">
        <v>8</v>
      </c>
      <c r="T23" s="11">
        <v>8</v>
      </c>
      <c r="U23" s="11">
        <v>8</v>
      </c>
      <c r="V23" s="11">
        <v>7</v>
      </c>
      <c r="W23" s="2"/>
      <c r="X23" s="11">
        <v>5</v>
      </c>
      <c r="Y23" s="11">
        <v>5</v>
      </c>
      <c r="Z23" s="11">
        <v>5</v>
      </c>
      <c r="AA23" s="11">
        <v>5</v>
      </c>
    </row>
    <row r="24" spans="1:28">
      <c r="C24" s="2"/>
      <c r="D24" s="2"/>
      <c r="E24" s="2"/>
      <c r="F24" s="3"/>
      <c r="G24" s="4"/>
      <c r="H24" s="14" t="s">
        <v>153</v>
      </c>
      <c r="I24" s="11">
        <f>SUM(I15:I23)</f>
        <v>0</v>
      </c>
      <c r="J24" s="11">
        <f>SUM(J15:J23)</f>
        <v>0</v>
      </c>
      <c r="K24" s="11">
        <f>SUM(K15:K23)</f>
        <v>0</v>
      </c>
      <c r="L24" s="11">
        <f>SUM(L15:L23)</f>
        <v>0</v>
      </c>
      <c r="M24" s="2"/>
      <c r="N24" s="2"/>
      <c r="O24" s="2"/>
      <c r="P24" s="2"/>
      <c r="Q24" s="2"/>
      <c r="R24" s="2"/>
      <c r="S24" s="3"/>
      <c r="T24" s="3"/>
      <c r="U24" s="3"/>
      <c r="V24" s="3"/>
      <c r="W24" s="2"/>
      <c r="X24" s="3"/>
      <c r="Y24" s="3"/>
      <c r="Z24" s="3"/>
      <c r="AA24" s="3"/>
      <c r="AB24" s="2"/>
    </row>
    <row r="25" spans="1:28" s="2" customFormat="1"/>
    <row r="26" spans="1:28">
      <c r="B26" s="2"/>
      <c r="C26" s="2"/>
      <c r="D26" s="2"/>
      <c r="E26" s="2"/>
      <c r="F26" s="3"/>
      <c r="G26" s="4"/>
      <c r="H26" s="21"/>
      <c r="I26" s="3"/>
      <c r="J26" s="3"/>
      <c r="K26" s="3"/>
      <c r="L26" s="3"/>
      <c r="M26" s="2"/>
      <c r="N26" s="139">
        <v>1</v>
      </c>
      <c r="O26" s="139"/>
      <c r="P26" s="139"/>
      <c r="Q26" s="139"/>
      <c r="R26" s="2"/>
      <c r="S26" s="140">
        <v>2</v>
      </c>
      <c r="T26" s="141"/>
      <c r="U26" s="141"/>
      <c r="V26" s="142"/>
      <c r="W26" s="2"/>
      <c r="X26" s="140">
        <v>3</v>
      </c>
      <c r="Y26" s="141"/>
      <c r="Z26" s="141"/>
      <c r="AA26" s="142"/>
    </row>
    <row r="27" spans="1:28">
      <c r="B27" s="2"/>
      <c r="C27" s="2"/>
      <c r="D27" s="2"/>
      <c r="E27" s="2"/>
      <c r="F27" s="3"/>
      <c r="G27" s="4"/>
      <c r="H27" s="21"/>
      <c r="I27" s="3"/>
      <c r="J27" s="3"/>
      <c r="K27" s="3"/>
      <c r="L27" s="3"/>
      <c r="M27" s="2"/>
      <c r="N27" s="139"/>
      <c r="O27" s="139"/>
      <c r="P27" s="139"/>
      <c r="Q27" s="139"/>
      <c r="R27" s="2"/>
      <c r="S27" s="143"/>
      <c r="T27" s="144"/>
      <c r="U27" s="144"/>
      <c r="V27" s="145"/>
      <c r="W27" s="2"/>
      <c r="X27" s="143"/>
      <c r="Y27" s="144"/>
      <c r="Z27" s="144"/>
      <c r="AA27" s="145"/>
    </row>
    <row r="28" spans="1:28">
      <c r="A28" s="23" t="s">
        <v>17</v>
      </c>
      <c r="B28" s="6" t="s">
        <v>67</v>
      </c>
      <c r="C28" s="6"/>
      <c r="D28" s="6">
        <v>1</v>
      </c>
      <c r="E28" s="6">
        <v>2</v>
      </c>
      <c r="F28" s="7">
        <v>3</v>
      </c>
      <c r="G28" s="8" t="s">
        <v>146</v>
      </c>
      <c r="H28" s="7" t="s">
        <v>147</v>
      </c>
      <c r="I28" s="9" t="s">
        <v>143</v>
      </c>
      <c r="J28" s="9" t="s">
        <v>141</v>
      </c>
      <c r="K28" s="9" t="s">
        <v>139</v>
      </c>
      <c r="L28" s="9" t="s">
        <v>122</v>
      </c>
      <c r="M28" s="2"/>
      <c r="N28" s="20" t="s">
        <v>143</v>
      </c>
      <c r="O28" s="20" t="s">
        <v>141</v>
      </c>
      <c r="P28" s="20" t="s">
        <v>139</v>
      </c>
      <c r="Q28" s="20" t="s">
        <v>122</v>
      </c>
      <c r="R28" s="2"/>
      <c r="S28" s="20" t="s">
        <v>143</v>
      </c>
      <c r="T28" s="20" t="s">
        <v>141</v>
      </c>
      <c r="U28" s="20" t="s">
        <v>139</v>
      </c>
      <c r="V28" s="20" t="s">
        <v>122</v>
      </c>
      <c r="W28" s="2"/>
      <c r="X28" s="20" t="s">
        <v>143</v>
      </c>
      <c r="Y28" s="20" t="s">
        <v>141</v>
      </c>
      <c r="Z28" s="20" t="s">
        <v>139</v>
      </c>
      <c r="AA28" s="20" t="s">
        <v>122</v>
      </c>
    </row>
    <row r="29" spans="1:28">
      <c r="A29" s="18">
        <v>3.1</v>
      </c>
      <c r="B29" s="10" t="s">
        <v>68</v>
      </c>
      <c r="C29" s="10">
        <f>'Construction Factors'!D5</f>
        <v>0</v>
      </c>
      <c r="D29" s="10" t="s">
        <v>160</v>
      </c>
      <c r="E29" s="10" t="s">
        <v>69</v>
      </c>
      <c r="F29" s="11" t="s">
        <v>161</v>
      </c>
      <c r="G29" s="12">
        <v>2</v>
      </c>
      <c r="H29" s="18" t="s">
        <v>70</v>
      </c>
      <c r="I29" s="11">
        <f t="shared" ref="I29:L34" si="5">(IF($C29=$D29,N29,IF($C29=$E29,S29,IF($C29=$F29,X29,0))))*$G29</f>
        <v>0</v>
      </c>
      <c r="J29" s="11">
        <f t="shared" si="5"/>
        <v>0</v>
      </c>
      <c r="K29" s="11">
        <f t="shared" si="5"/>
        <v>0</v>
      </c>
      <c r="L29" s="11">
        <f t="shared" si="5"/>
        <v>0</v>
      </c>
      <c r="M29" s="2"/>
      <c r="N29" s="12">
        <v>5</v>
      </c>
      <c r="O29" s="12">
        <v>7</v>
      </c>
      <c r="P29" s="12">
        <v>7</v>
      </c>
      <c r="Q29" s="12">
        <v>9</v>
      </c>
      <c r="R29" s="2"/>
      <c r="S29" s="11">
        <v>7</v>
      </c>
      <c r="T29" s="11">
        <v>8</v>
      </c>
      <c r="U29" s="11">
        <v>8</v>
      </c>
      <c r="V29" s="11">
        <v>9</v>
      </c>
      <c r="W29" s="2"/>
      <c r="X29" s="11">
        <v>5</v>
      </c>
      <c r="Y29" s="11">
        <v>5</v>
      </c>
      <c r="Z29" s="11">
        <v>5</v>
      </c>
      <c r="AA29" s="11">
        <v>5</v>
      </c>
    </row>
    <row r="30" spans="1:28">
      <c r="A30" s="18">
        <v>3.2</v>
      </c>
      <c r="B30" s="10" t="s">
        <v>71</v>
      </c>
      <c r="C30" s="10">
        <f>'Construction Factors'!D6</f>
        <v>0</v>
      </c>
      <c r="D30" s="10" t="s">
        <v>162</v>
      </c>
      <c r="E30" s="10" t="s">
        <v>72</v>
      </c>
      <c r="F30" s="11" t="s">
        <v>163</v>
      </c>
      <c r="G30" s="12">
        <v>2</v>
      </c>
      <c r="H30" s="18" t="s">
        <v>73</v>
      </c>
      <c r="I30" s="11">
        <f t="shared" si="5"/>
        <v>0</v>
      </c>
      <c r="J30" s="11">
        <f t="shared" si="5"/>
        <v>0</v>
      </c>
      <c r="K30" s="11">
        <f t="shared" si="5"/>
        <v>0</v>
      </c>
      <c r="L30" s="11">
        <f t="shared" si="5"/>
        <v>0</v>
      </c>
      <c r="M30" s="2"/>
      <c r="N30" s="12">
        <v>1</v>
      </c>
      <c r="O30" s="12">
        <v>2</v>
      </c>
      <c r="P30" s="12">
        <v>4</v>
      </c>
      <c r="Q30" s="12">
        <v>9</v>
      </c>
      <c r="R30" s="2"/>
      <c r="S30" s="11">
        <v>7</v>
      </c>
      <c r="T30" s="11">
        <v>8</v>
      </c>
      <c r="U30" s="11">
        <v>8</v>
      </c>
      <c r="V30" s="11">
        <v>9</v>
      </c>
      <c r="W30" s="2"/>
      <c r="X30" s="11">
        <v>8</v>
      </c>
      <c r="Y30" s="11">
        <v>6</v>
      </c>
      <c r="Z30" s="11">
        <v>6</v>
      </c>
      <c r="AA30" s="11">
        <v>5</v>
      </c>
    </row>
    <row r="31" spans="1:28">
      <c r="A31" s="18">
        <v>3.3</v>
      </c>
      <c r="B31" s="10" t="s">
        <v>74</v>
      </c>
      <c r="C31" s="10">
        <f>'Construction Factors'!D7</f>
        <v>0</v>
      </c>
      <c r="D31" s="19" t="s">
        <v>164</v>
      </c>
      <c r="E31" s="19" t="s">
        <v>81</v>
      </c>
      <c r="F31" s="48" t="s">
        <v>75</v>
      </c>
      <c r="G31" s="12">
        <v>3</v>
      </c>
      <c r="H31" s="18" t="s">
        <v>76</v>
      </c>
      <c r="I31" s="11">
        <f t="shared" si="5"/>
        <v>0</v>
      </c>
      <c r="J31" s="11">
        <f t="shared" si="5"/>
        <v>0</v>
      </c>
      <c r="K31" s="11">
        <f t="shared" si="5"/>
        <v>0</v>
      </c>
      <c r="L31" s="11">
        <f t="shared" si="5"/>
        <v>0</v>
      </c>
      <c r="M31" s="2"/>
      <c r="N31" s="12">
        <v>8</v>
      </c>
      <c r="O31" s="12">
        <v>7</v>
      </c>
      <c r="P31" s="12">
        <v>5</v>
      </c>
      <c r="Q31" s="12">
        <v>4</v>
      </c>
      <c r="R31" s="2"/>
      <c r="S31" s="11">
        <v>6</v>
      </c>
      <c r="T31" s="11">
        <v>5</v>
      </c>
      <c r="U31" s="11">
        <v>5</v>
      </c>
      <c r="V31" s="11">
        <v>5</v>
      </c>
      <c r="W31" s="2"/>
      <c r="X31" s="11">
        <v>5</v>
      </c>
      <c r="Y31" s="11">
        <v>5</v>
      </c>
      <c r="Z31" s="11">
        <v>5</v>
      </c>
      <c r="AA31" s="11">
        <v>5</v>
      </c>
      <c r="AB31" s="2"/>
    </row>
    <row r="32" spans="1:28">
      <c r="A32" s="18">
        <v>3.4</v>
      </c>
      <c r="B32" s="10" t="s">
        <v>77</v>
      </c>
      <c r="C32" s="10">
        <f>'Construction Factors'!D8</f>
        <v>0</v>
      </c>
      <c r="D32" s="19" t="s">
        <v>165</v>
      </c>
      <c r="E32" s="19" t="s">
        <v>78</v>
      </c>
      <c r="F32" s="48" t="s">
        <v>166</v>
      </c>
      <c r="G32" s="12">
        <v>2</v>
      </c>
      <c r="H32" s="18" t="s">
        <v>79</v>
      </c>
      <c r="I32" s="11">
        <f t="shared" si="5"/>
        <v>0</v>
      </c>
      <c r="J32" s="11">
        <f t="shared" si="5"/>
        <v>0</v>
      </c>
      <c r="K32" s="11">
        <f t="shared" si="5"/>
        <v>0</v>
      </c>
      <c r="L32" s="11">
        <f t="shared" si="5"/>
        <v>0</v>
      </c>
      <c r="M32" s="2"/>
      <c r="N32" s="12">
        <v>10</v>
      </c>
      <c r="O32" s="12">
        <v>9</v>
      </c>
      <c r="P32" s="12">
        <v>8</v>
      </c>
      <c r="Q32" s="12">
        <v>6</v>
      </c>
      <c r="R32" s="2"/>
      <c r="S32" s="11">
        <v>8</v>
      </c>
      <c r="T32" s="11">
        <v>8</v>
      </c>
      <c r="U32" s="11">
        <v>8</v>
      </c>
      <c r="V32" s="11">
        <v>7</v>
      </c>
      <c r="W32" s="2"/>
      <c r="X32" s="11">
        <v>5</v>
      </c>
      <c r="Y32" s="11">
        <v>5</v>
      </c>
      <c r="Z32" s="11">
        <v>5</v>
      </c>
      <c r="AA32" s="11">
        <v>5</v>
      </c>
    </row>
    <row r="33" spans="1:28">
      <c r="A33" s="18">
        <v>3.5</v>
      </c>
      <c r="B33" s="19" t="s">
        <v>80</v>
      </c>
      <c r="C33" s="10">
        <f>'Construction Factors'!D9</f>
        <v>0</v>
      </c>
      <c r="D33" s="19" t="s">
        <v>164</v>
      </c>
      <c r="E33" s="19" t="s">
        <v>81</v>
      </c>
      <c r="F33" s="48" t="s">
        <v>75</v>
      </c>
      <c r="G33" s="12">
        <v>3</v>
      </c>
      <c r="H33" s="18" t="s">
        <v>167</v>
      </c>
      <c r="I33" s="11">
        <f t="shared" si="5"/>
        <v>0</v>
      </c>
      <c r="J33" s="11">
        <f t="shared" si="5"/>
        <v>0</v>
      </c>
      <c r="K33" s="11">
        <f t="shared" si="5"/>
        <v>0</v>
      </c>
      <c r="L33" s="11">
        <f t="shared" si="5"/>
        <v>0</v>
      </c>
      <c r="M33" s="2"/>
      <c r="N33" s="12">
        <v>8</v>
      </c>
      <c r="O33" s="12">
        <v>7</v>
      </c>
      <c r="P33" s="12">
        <v>5</v>
      </c>
      <c r="Q33" s="12">
        <v>4</v>
      </c>
      <c r="R33" s="2"/>
      <c r="S33" s="11">
        <v>6</v>
      </c>
      <c r="T33" s="11">
        <v>5</v>
      </c>
      <c r="U33" s="11">
        <v>5</v>
      </c>
      <c r="V33" s="11">
        <v>5</v>
      </c>
      <c r="W33" s="2"/>
      <c r="X33" s="11">
        <v>5</v>
      </c>
      <c r="Y33" s="11">
        <v>5</v>
      </c>
      <c r="Z33" s="11">
        <v>5</v>
      </c>
      <c r="AA33" s="11">
        <v>5</v>
      </c>
    </row>
    <row r="34" spans="1:28">
      <c r="A34" s="18">
        <v>3.6</v>
      </c>
      <c r="B34" s="19" t="s">
        <v>83</v>
      </c>
      <c r="C34" s="10">
        <f>'Construction Factors'!D10</f>
        <v>0</v>
      </c>
      <c r="D34" s="19" t="s">
        <v>164</v>
      </c>
      <c r="E34" s="19" t="s">
        <v>81</v>
      </c>
      <c r="F34" s="48" t="s">
        <v>75</v>
      </c>
      <c r="G34" s="25">
        <v>3</v>
      </c>
      <c r="H34" s="18" t="s">
        <v>84</v>
      </c>
      <c r="I34" s="11">
        <f t="shared" si="5"/>
        <v>0</v>
      </c>
      <c r="J34" s="11">
        <f t="shared" si="5"/>
        <v>0</v>
      </c>
      <c r="K34" s="11">
        <f t="shared" si="5"/>
        <v>0</v>
      </c>
      <c r="L34" s="11">
        <f t="shared" si="5"/>
        <v>0</v>
      </c>
      <c r="M34" s="2"/>
      <c r="N34" s="12">
        <v>8</v>
      </c>
      <c r="O34" s="12">
        <v>7</v>
      </c>
      <c r="P34" s="12">
        <v>5</v>
      </c>
      <c r="Q34" s="12">
        <v>4</v>
      </c>
      <c r="R34" s="2"/>
      <c r="S34" s="11">
        <v>6</v>
      </c>
      <c r="T34" s="11">
        <v>5</v>
      </c>
      <c r="U34" s="11">
        <v>5</v>
      </c>
      <c r="V34" s="11">
        <v>5</v>
      </c>
      <c r="W34" s="2"/>
      <c r="X34" s="11">
        <v>5</v>
      </c>
      <c r="Y34" s="11">
        <v>5</v>
      </c>
      <c r="Z34" s="11">
        <v>5</v>
      </c>
      <c r="AA34" s="11">
        <v>5</v>
      </c>
    </row>
    <row r="35" spans="1:28">
      <c r="B35" s="2"/>
      <c r="C35" s="2"/>
      <c r="D35" s="2"/>
      <c r="E35" s="2"/>
      <c r="F35" s="3"/>
      <c r="G35" s="4"/>
      <c r="H35" s="14" t="s">
        <v>153</v>
      </c>
      <c r="I35" s="11">
        <f>SUM(I29:I34)</f>
        <v>0</v>
      </c>
      <c r="J35" s="11">
        <f t="shared" ref="J35:L35" si="6">SUM(J29:J34)</f>
        <v>0</v>
      </c>
      <c r="K35" s="11">
        <f t="shared" si="6"/>
        <v>0</v>
      </c>
      <c r="L35" s="11">
        <f t="shared" si="6"/>
        <v>0</v>
      </c>
      <c r="M35" s="2"/>
      <c r="N35" s="2"/>
      <c r="O35" s="2"/>
      <c r="P35" s="2"/>
      <c r="Q35" s="2"/>
      <c r="R35" s="2"/>
      <c r="S35" s="3"/>
      <c r="T35" s="3"/>
      <c r="U35" s="3"/>
      <c r="V35" s="3"/>
      <c r="W35" s="2"/>
      <c r="X35" s="3"/>
      <c r="Y35" s="3"/>
      <c r="Z35" s="3"/>
      <c r="AA35" s="3"/>
    </row>
    <row r="36" spans="1:28" ht="15.4" thickBot="1">
      <c r="B36" s="2"/>
      <c r="C36" s="2"/>
      <c r="D36" s="2"/>
      <c r="E36" s="2"/>
      <c r="F36" s="3"/>
      <c r="G36" s="4"/>
      <c r="H36" s="2"/>
      <c r="I36" s="2"/>
      <c r="J36" s="2"/>
      <c r="K36" s="2"/>
      <c r="L36" s="2"/>
      <c r="M36" s="2"/>
      <c r="N36" s="2"/>
      <c r="O36" s="2"/>
      <c r="P36" s="2"/>
      <c r="Q36" s="2"/>
      <c r="R36" s="2"/>
      <c r="S36" s="2"/>
      <c r="T36" s="2"/>
      <c r="U36" s="2"/>
      <c r="V36" s="2"/>
      <c r="W36" s="2"/>
      <c r="X36" s="2"/>
      <c r="Y36" s="2"/>
      <c r="Z36" s="2"/>
      <c r="AA36" s="2"/>
    </row>
    <row r="37" spans="1:28" ht="15.4" thickBot="1">
      <c r="B37" s="2"/>
      <c r="C37" s="2"/>
      <c r="D37" s="2"/>
      <c r="E37" s="2"/>
      <c r="F37" s="3"/>
      <c r="G37" s="4"/>
      <c r="H37" s="2"/>
      <c r="I37" s="76" t="s">
        <v>143</v>
      </c>
      <c r="J37" s="77" t="s">
        <v>141</v>
      </c>
      <c r="K37" s="77" t="s">
        <v>139</v>
      </c>
      <c r="L37" s="78" t="s">
        <v>122</v>
      </c>
      <c r="M37" s="2"/>
      <c r="N37" s="2"/>
      <c r="O37" s="2"/>
      <c r="P37" s="2"/>
      <c r="Q37" s="2"/>
      <c r="R37" s="2"/>
      <c r="S37" s="2"/>
      <c r="T37" s="2"/>
      <c r="U37" s="2"/>
      <c r="V37" s="2"/>
      <c r="W37" s="2"/>
      <c r="X37" s="2"/>
      <c r="Y37" s="2"/>
      <c r="Z37" s="2"/>
      <c r="AA37" s="2"/>
    </row>
    <row r="38" spans="1:28" ht="15.4" thickBot="1">
      <c r="B38" s="2"/>
      <c r="C38" s="2"/>
      <c r="D38" s="2"/>
      <c r="E38" s="2"/>
      <c r="F38" s="3"/>
      <c r="G38" s="4"/>
      <c r="H38" s="81" t="s">
        <v>153</v>
      </c>
      <c r="I38" s="79">
        <f>SUM(I24,I10,I35)</f>
        <v>0</v>
      </c>
      <c r="J38" s="79">
        <f>SUM(J24,J10,J35)</f>
        <v>0</v>
      </c>
      <c r="K38" s="79">
        <f>SUM(K24,K10,K35)</f>
        <v>0</v>
      </c>
      <c r="L38" s="80">
        <f>SUM(L24,L10,L35)</f>
        <v>0</v>
      </c>
      <c r="M38" s="2"/>
      <c r="N38" s="2"/>
      <c r="O38" s="2"/>
      <c r="P38" s="2"/>
      <c r="Q38" s="2"/>
      <c r="R38" s="2"/>
      <c r="S38" s="2"/>
      <c r="T38" s="2"/>
      <c r="U38" s="2"/>
      <c r="V38" s="2"/>
      <c r="W38" s="2"/>
      <c r="X38" s="2"/>
      <c r="Y38" s="2"/>
      <c r="Z38" s="2"/>
      <c r="AA38" s="2"/>
    </row>
    <row r="39" spans="1:28" ht="15.4" thickBot="1">
      <c r="B39" s="2"/>
      <c r="C39" s="2"/>
      <c r="D39" s="2"/>
      <c r="E39" s="2"/>
      <c r="F39" s="3"/>
      <c r="G39" s="4"/>
      <c r="H39" s="82" t="s">
        <v>168</v>
      </c>
      <c r="I39" s="146" t="str" cm="1">
        <f t="array" ref="I39">IF(SUM(I38:L38)=0, "",INDEX(I37:L37,0,MATCH(MAX(I38:L38),I38:L38,0)))</f>
        <v/>
      </c>
      <c r="J39" s="147"/>
      <c r="K39" s="147"/>
      <c r="L39" s="148"/>
      <c r="M39" s="2"/>
      <c r="N39" s="2"/>
      <c r="O39" s="2"/>
      <c r="P39" s="2"/>
      <c r="Q39" s="2"/>
      <c r="R39" s="2"/>
      <c r="S39" s="2"/>
      <c r="T39" s="2"/>
      <c r="U39" s="2"/>
      <c r="V39" s="2"/>
      <c r="W39" s="2"/>
      <c r="X39" s="2"/>
      <c r="Y39" s="2"/>
      <c r="Z39" s="2"/>
      <c r="AA39" s="2"/>
    </row>
    <row r="40" spans="1:28">
      <c r="B40" s="2"/>
      <c r="C40" s="2"/>
      <c r="D40" s="2"/>
      <c r="E40" s="2"/>
      <c r="F40" s="3"/>
      <c r="G40" s="4"/>
      <c r="H40" s="2"/>
      <c r="I40" s="2"/>
      <c r="J40" s="2"/>
      <c r="K40" s="2"/>
      <c r="L40" s="2"/>
      <c r="M40" s="2"/>
      <c r="N40" s="2"/>
      <c r="O40" s="2"/>
      <c r="P40" s="2"/>
      <c r="Q40" s="2"/>
      <c r="R40" s="2"/>
      <c r="S40" s="2"/>
      <c r="T40" s="2"/>
      <c r="U40" s="2"/>
      <c r="V40" s="2"/>
      <c r="W40" s="2"/>
      <c r="X40" s="2"/>
      <c r="Y40" s="2"/>
      <c r="Z40" s="2"/>
      <c r="AA40" s="2"/>
    </row>
    <row r="41" spans="1:28">
      <c r="B41" s="2"/>
      <c r="C41" s="2"/>
      <c r="D41" s="2"/>
      <c r="E41" s="2"/>
      <c r="F41" s="3"/>
      <c r="G41" s="4"/>
      <c r="H41" s="2"/>
      <c r="I41" s="2"/>
      <c r="J41" s="2"/>
      <c r="K41" s="2"/>
      <c r="L41" s="2"/>
      <c r="M41" s="2"/>
      <c r="N41" s="140">
        <v>1</v>
      </c>
      <c r="O41" s="141"/>
      <c r="P41" s="141"/>
      <c r="Q41" s="142"/>
      <c r="R41" s="2"/>
      <c r="S41" s="140">
        <v>2</v>
      </c>
      <c r="T41" s="141"/>
      <c r="U41" s="141"/>
      <c r="V41" s="142"/>
      <c r="W41" s="2"/>
      <c r="X41" s="140">
        <v>3</v>
      </c>
      <c r="Y41" s="141"/>
      <c r="Z41" s="141"/>
      <c r="AA41" s="142"/>
    </row>
    <row r="42" spans="1:28">
      <c r="B42" s="17"/>
      <c r="C42" s="2"/>
      <c r="D42" s="2"/>
      <c r="E42" s="2"/>
      <c r="F42" s="3"/>
      <c r="G42" s="4"/>
      <c r="H42" s="2"/>
      <c r="I42" s="2"/>
      <c r="J42" s="2"/>
      <c r="K42" s="2"/>
      <c r="L42" s="2"/>
      <c r="M42" s="2"/>
      <c r="N42" s="143"/>
      <c r="O42" s="144"/>
      <c r="P42" s="144"/>
      <c r="Q42" s="145"/>
      <c r="R42" s="2"/>
      <c r="S42" s="143"/>
      <c r="T42" s="144"/>
      <c r="U42" s="144"/>
      <c r="V42" s="145"/>
      <c r="W42" s="2"/>
      <c r="X42" s="143"/>
      <c r="Y42" s="144"/>
      <c r="Z42" s="144"/>
      <c r="AA42" s="145"/>
    </row>
    <row r="43" spans="1:28">
      <c r="A43" s="23" t="s">
        <v>17</v>
      </c>
      <c r="B43" s="6" t="s">
        <v>169</v>
      </c>
      <c r="C43" s="6"/>
      <c r="D43" s="6">
        <v>1</v>
      </c>
      <c r="E43" s="6">
        <v>2</v>
      </c>
      <c r="F43" s="7">
        <v>3</v>
      </c>
      <c r="G43" s="8" t="s">
        <v>146</v>
      </c>
      <c r="H43" s="7" t="s">
        <v>147</v>
      </c>
      <c r="I43" s="15" t="s">
        <v>143</v>
      </c>
      <c r="J43" s="15" t="s">
        <v>141</v>
      </c>
      <c r="K43" s="15" t="s">
        <v>139</v>
      </c>
      <c r="L43" s="15" t="s">
        <v>122</v>
      </c>
      <c r="M43" s="2"/>
      <c r="N43" s="9" t="s">
        <v>143</v>
      </c>
      <c r="O43" s="9" t="s">
        <v>141</v>
      </c>
      <c r="P43" s="9" t="s">
        <v>139</v>
      </c>
      <c r="Q43" s="9" t="s">
        <v>122</v>
      </c>
      <c r="R43" s="2"/>
      <c r="S43" s="9" t="s">
        <v>143</v>
      </c>
      <c r="T43" s="9" t="s">
        <v>141</v>
      </c>
      <c r="U43" s="9" t="s">
        <v>139</v>
      </c>
      <c r="V43" s="9" t="s">
        <v>122</v>
      </c>
      <c r="W43" s="2"/>
      <c r="X43" s="9" t="s">
        <v>143</v>
      </c>
      <c r="Y43" s="9" t="s">
        <v>141</v>
      </c>
      <c r="Z43" s="9" t="s">
        <v>139</v>
      </c>
      <c r="AA43" s="9" t="s">
        <v>122</v>
      </c>
    </row>
    <row r="44" spans="1:28">
      <c r="A44" s="18">
        <v>4.0999999999999996</v>
      </c>
      <c r="B44" s="10" t="s">
        <v>92</v>
      </c>
      <c r="C44" s="10">
        <f>'Element Design'!D11</f>
        <v>0</v>
      </c>
      <c r="D44" s="57" t="s">
        <v>108</v>
      </c>
      <c r="E44" s="58" t="s">
        <v>93</v>
      </c>
      <c r="F44" s="57" t="s">
        <v>170</v>
      </c>
      <c r="G44" s="12">
        <v>1</v>
      </c>
      <c r="H44" s="18" t="s">
        <v>24</v>
      </c>
      <c r="I44" s="11">
        <f t="shared" ref="I44:L48" si="7">(IF($C44=$D44,N44,IF($C44=$E44,S44,IF($C44=$F44,X44,0))))*$G44</f>
        <v>0</v>
      </c>
      <c r="J44" s="11">
        <f t="shared" si="7"/>
        <v>0</v>
      </c>
      <c r="K44" s="11">
        <f t="shared" si="7"/>
        <v>0</v>
      </c>
      <c r="L44" s="11">
        <f t="shared" si="7"/>
        <v>0</v>
      </c>
      <c r="M44" s="2"/>
      <c r="N44" s="11">
        <v>8</v>
      </c>
      <c r="O44" s="11">
        <v>8</v>
      </c>
      <c r="P44" s="11">
        <v>7</v>
      </c>
      <c r="Q44" s="11">
        <v>4</v>
      </c>
      <c r="R44" s="2"/>
      <c r="S44" s="12">
        <v>6</v>
      </c>
      <c r="T44" s="12">
        <v>6</v>
      </c>
      <c r="U44" s="12">
        <v>6</v>
      </c>
      <c r="V44" s="12">
        <v>6</v>
      </c>
      <c r="W44" s="2"/>
      <c r="X44" s="11">
        <v>4</v>
      </c>
      <c r="Y44" s="11">
        <v>4</v>
      </c>
      <c r="Z44" s="11">
        <v>6</v>
      </c>
      <c r="AA44" s="11">
        <v>8</v>
      </c>
    </row>
    <row r="45" spans="1:28">
      <c r="A45" s="18">
        <v>4.2</v>
      </c>
      <c r="B45" s="10" t="s">
        <v>95</v>
      </c>
      <c r="C45" s="10">
        <f>'Element Design'!D12</f>
        <v>0</v>
      </c>
      <c r="D45" s="57" t="s">
        <v>171</v>
      </c>
      <c r="E45" s="58" t="s">
        <v>110</v>
      </c>
      <c r="F45" s="58" t="s">
        <v>96</v>
      </c>
      <c r="G45" s="12">
        <v>3</v>
      </c>
      <c r="H45" s="18" t="s">
        <v>28</v>
      </c>
      <c r="I45" s="11">
        <f t="shared" si="7"/>
        <v>0</v>
      </c>
      <c r="J45" s="11">
        <f t="shared" si="7"/>
        <v>0</v>
      </c>
      <c r="K45" s="11">
        <f t="shared" si="7"/>
        <v>0</v>
      </c>
      <c r="L45" s="11">
        <f t="shared" si="7"/>
        <v>0</v>
      </c>
      <c r="M45" s="2"/>
      <c r="N45" s="11">
        <v>8</v>
      </c>
      <c r="O45" s="11">
        <v>8</v>
      </c>
      <c r="P45" s="11">
        <v>6</v>
      </c>
      <c r="Q45" s="11">
        <v>6</v>
      </c>
      <c r="R45" s="2"/>
      <c r="S45" s="11">
        <v>8</v>
      </c>
      <c r="T45" s="11">
        <v>8</v>
      </c>
      <c r="U45" s="11">
        <v>8</v>
      </c>
      <c r="V45" s="11">
        <v>8</v>
      </c>
      <c r="W45" s="2"/>
      <c r="X45" s="11">
        <v>4</v>
      </c>
      <c r="Y45" s="11">
        <v>4</v>
      </c>
      <c r="Z45" s="11">
        <v>6</v>
      </c>
      <c r="AA45" s="11">
        <v>8</v>
      </c>
    </row>
    <row r="46" spans="1:28">
      <c r="A46" s="18">
        <v>4.3</v>
      </c>
      <c r="B46" s="10" t="s">
        <v>98</v>
      </c>
      <c r="C46" s="10">
        <f>'Element Design'!D13</f>
        <v>0</v>
      </c>
      <c r="D46" s="57" t="s">
        <v>172</v>
      </c>
      <c r="E46" s="58" t="s">
        <v>99</v>
      </c>
      <c r="F46" s="57" t="s">
        <v>173</v>
      </c>
      <c r="G46" s="12">
        <v>2</v>
      </c>
      <c r="H46" s="18" t="s">
        <v>100</v>
      </c>
      <c r="I46" s="11">
        <f t="shared" si="7"/>
        <v>0</v>
      </c>
      <c r="J46" s="11">
        <f t="shared" si="7"/>
        <v>0</v>
      </c>
      <c r="K46" s="11">
        <f t="shared" si="7"/>
        <v>0</v>
      </c>
      <c r="L46" s="11">
        <f t="shared" si="7"/>
        <v>0</v>
      </c>
      <c r="M46" s="2"/>
      <c r="N46" s="11">
        <v>8</v>
      </c>
      <c r="O46" s="11">
        <v>8</v>
      </c>
      <c r="P46" s="11">
        <v>8</v>
      </c>
      <c r="Q46" s="11">
        <v>4</v>
      </c>
      <c r="R46" s="2"/>
      <c r="S46" s="11">
        <v>4</v>
      </c>
      <c r="T46" s="11">
        <v>6</v>
      </c>
      <c r="U46" s="11">
        <v>6</v>
      </c>
      <c r="V46" s="11">
        <v>4</v>
      </c>
      <c r="W46" s="2"/>
      <c r="X46" s="11">
        <v>0</v>
      </c>
      <c r="Y46" s="11">
        <v>3</v>
      </c>
      <c r="Z46" s="11">
        <v>5</v>
      </c>
      <c r="AA46" s="11">
        <v>8</v>
      </c>
    </row>
    <row r="47" spans="1:28">
      <c r="A47" s="18">
        <v>4.4000000000000004</v>
      </c>
      <c r="B47" s="10" t="s">
        <v>102</v>
      </c>
      <c r="C47" s="10">
        <f>'Element Design'!D14</f>
        <v>0</v>
      </c>
      <c r="D47" s="58" t="s">
        <v>174</v>
      </c>
      <c r="E47" s="58" t="s">
        <v>103</v>
      </c>
      <c r="F47" s="48" t="s">
        <v>75</v>
      </c>
      <c r="G47" s="12">
        <v>2</v>
      </c>
      <c r="H47" s="18" t="s">
        <v>35</v>
      </c>
      <c r="I47" s="11">
        <f t="shared" si="7"/>
        <v>0</v>
      </c>
      <c r="J47" s="11">
        <f t="shared" si="7"/>
        <v>0</v>
      </c>
      <c r="K47" s="11">
        <f t="shared" si="7"/>
        <v>0</v>
      </c>
      <c r="L47" s="11">
        <f t="shared" si="7"/>
        <v>0</v>
      </c>
      <c r="M47" s="2"/>
      <c r="N47" s="11">
        <v>8</v>
      </c>
      <c r="O47" s="11">
        <v>8</v>
      </c>
      <c r="P47" s="11">
        <v>8</v>
      </c>
      <c r="Q47" s="11">
        <v>6</v>
      </c>
      <c r="R47" s="2"/>
      <c r="S47" s="11">
        <v>4</v>
      </c>
      <c r="T47" s="11">
        <v>4</v>
      </c>
      <c r="U47" s="11">
        <v>4</v>
      </c>
      <c r="V47" s="11">
        <v>4</v>
      </c>
      <c r="W47" s="2"/>
      <c r="X47" s="11">
        <v>5</v>
      </c>
      <c r="Y47" s="11">
        <v>5</v>
      </c>
      <c r="Z47" s="11">
        <v>5</v>
      </c>
      <c r="AA47" s="11">
        <v>5</v>
      </c>
    </row>
    <row r="48" spans="1:28">
      <c r="A48" s="18">
        <v>4.5</v>
      </c>
      <c r="B48" s="10" t="s">
        <v>105</v>
      </c>
      <c r="C48" s="10">
        <f>'Element Design'!D15</f>
        <v>0</v>
      </c>
      <c r="D48" s="19" t="s">
        <v>175</v>
      </c>
      <c r="E48" s="19" t="s">
        <v>81</v>
      </c>
      <c r="F48" s="48" t="s">
        <v>75</v>
      </c>
      <c r="G48" s="12">
        <v>2</v>
      </c>
      <c r="H48" s="18" t="s">
        <v>106</v>
      </c>
      <c r="I48" s="11">
        <f t="shared" si="7"/>
        <v>0</v>
      </c>
      <c r="J48" s="11">
        <f t="shared" si="7"/>
        <v>0</v>
      </c>
      <c r="K48" s="11">
        <f t="shared" si="7"/>
        <v>0</v>
      </c>
      <c r="L48" s="11">
        <f t="shared" si="7"/>
        <v>0</v>
      </c>
      <c r="M48" s="2"/>
      <c r="N48" s="12">
        <v>8</v>
      </c>
      <c r="O48" s="12">
        <v>7</v>
      </c>
      <c r="P48" s="12">
        <v>5</v>
      </c>
      <c r="Q48" s="12">
        <v>4</v>
      </c>
      <c r="R48" s="2"/>
      <c r="S48" s="11">
        <v>6</v>
      </c>
      <c r="T48" s="11">
        <v>6</v>
      </c>
      <c r="U48" s="11">
        <v>6</v>
      </c>
      <c r="V48" s="11">
        <v>5</v>
      </c>
      <c r="W48" s="2"/>
      <c r="X48" s="11">
        <v>5</v>
      </c>
      <c r="Y48" s="11">
        <v>5</v>
      </c>
      <c r="Z48" s="11">
        <v>5</v>
      </c>
      <c r="AA48" s="11">
        <v>5</v>
      </c>
      <c r="AB48" s="2"/>
    </row>
    <row r="49" spans="1:28">
      <c r="C49" s="2"/>
      <c r="D49" s="2"/>
      <c r="E49" s="2"/>
      <c r="F49" s="3"/>
      <c r="G49" s="4"/>
      <c r="H49" s="114" t="s">
        <v>153</v>
      </c>
      <c r="I49" s="11">
        <f>SUM(I44:I48)</f>
        <v>0</v>
      </c>
      <c r="J49" s="11">
        <f t="shared" ref="J49:L49" si="8">SUM(J44:J48)</f>
        <v>0</v>
      </c>
      <c r="K49" s="11">
        <f t="shared" si="8"/>
        <v>0</v>
      </c>
      <c r="L49" s="11">
        <f t="shared" si="8"/>
        <v>0</v>
      </c>
      <c r="M49" s="2" t="str">
        <f>IF(I49=J49, "Modular or volumetric construction have equal scores and are both suitable for this element",IF(I49=K49,"Modular or non-volumetric construction have equal scores and are both suitable for this element",IF(J49=K49,"Volumetric and non-volumetric construction have equal scores and are both suitable for this element"," ")))</f>
        <v>Modular or volumetric construction have equal scores and are both suitable for this element</v>
      </c>
      <c r="N49" s="130"/>
      <c r="O49" s="130"/>
      <c r="P49" s="130"/>
      <c r="Q49" s="130"/>
      <c r="R49" s="130"/>
      <c r="S49" s="130"/>
      <c r="T49" s="130"/>
      <c r="U49" s="130"/>
      <c r="V49" s="130"/>
      <c r="W49" s="130"/>
      <c r="X49" s="130"/>
      <c r="Y49" s="130"/>
      <c r="Z49" s="130"/>
      <c r="AA49" s="130"/>
    </row>
    <row r="50" spans="1:28" ht="15.4" thickBot="1">
      <c r="C50" s="2"/>
      <c r="D50" s="2"/>
      <c r="E50" s="2"/>
      <c r="F50" s="3"/>
      <c r="G50" s="4"/>
      <c r="H50" s="84"/>
      <c r="I50" s="146" t="str" cm="1">
        <f t="array" ref="I50">IF(SUM(I49:L49)=0, "",INDEX(I43:L43,0,MATCH(MAX(I49:L49),I49:L49,0)))</f>
        <v/>
      </c>
      <c r="J50" s="147"/>
      <c r="K50" s="147"/>
      <c r="L50" s="148"/>
      <c r="M50" s="2"/>
      <c r="N50" s="130"/>
      <c r="O50" s="130"/>
      <c r="P50" s="130"/>
      <c r="Q50" s="130"/>
      <c r="R50" s="130"/>
      <c r="S50" s="130"/>
      <c r="T50" s="130"/>
      <c r="U50" s="130"/>
      <c r="V50" s="130"/>
      <c r="W50" s="130"/>
      <c r="X50" s="130"/>
      <c r="Y50" s="130"/>
      <c r="Z50" s="130"/>
      <c r="AA50" s="130"/>
    </row>
    <row r="51" spans="1:28">
      <c r="B51" s="17"/>
      <c r="C51" s="2"/>
      <c r="D51" s="2"/>
      <c r="E51" s="2"/>
      <c r="F51" s="3"/>
      <c r="G51" s="4"/>
      <c r="H51" s="2"/>
      <c r="I51" s="2"/>
      <c r="J51" s="2"/>
      <c r="K51" s="2"/>
      <c r="L51" s="2"/>
      <c r="M51" s="2"/>
      <c r="N51" s="130"/>
      <c r="O51" s="130"/>
      <c r="P51" s="130"/>
      <c r="Q51" s="130"/>
      <c r="R51" s="130"/>
      <c r="S51" s="130"/>
      <c r="T51" s="130"/>
      <c r="U51" s="130"/>
      <c r="V51" s="130"/>
      <c r="W51" s="130"/>
      <c r="X51" s="130"/>
      <c r="Y51" s="130"/>
      <c r="Z51" s="130"/>
      <c r="AA51" s="130"/>
    </row>
    <row r="52" spans="1:28">
      <c r="A52" s="23" t="s">
        <v>17</v>
      </c>
      <c r="B52" s="6" t="s">
        <v>169</v>
      </c>
      <c r="C52" s="6"/>
      <c r="D52" s="6">
        <v>1</v>
      </c>
      <c r="E52" s="6">
        <v>2</v>
      </c>
      <c r="F52" s="7">
        <v>3</v>
      </c>
      <c r="G52" s="8" t="s">
        <v>146</v>
      </c>
      <c r="H52" s="7" t="s">
        <v>147</v>
      </c>
      <c r="I52" s="15" t="s">
        <v>143</v>
      </c>
      <c r="J52" s="15" t="s">
        <v>141</v>
      </c>
      <c r="K52" s="15" t="s">
        <v>139</v>
      </c>
      <c r="L52" s="15" t="s">
        <v>122</v>
      </c>
      <c r="M52" s="2"/>
      <c r="N52" s="9" t="s">
        <v>143</v>
      </c>
      <c r="O52" s="9" t="s">
        <v>141</v>
      </c>
      <c r="P52" s="9" t="s">
        <v>139</v>
      </c>
      <c r="Q52" s="9" t="s">
        <v>122</v>
      </c>
      <c r="R52" s="2"/>
      <c r="S52" s="9" t="s">
        <v>143</v>
      </c>
      <c r="T52" s="9" t="s">
        <v>141</v>
      </c>
      <c r="U52" s="9" t="s">
        <v>139</v>
      </c>
      <c r="V52" s="9" t="s">
        <v>122</v>
      </c>
      <c r="W52" s="2"/>
      <c r="X52" s="9" t="s">
        <v>143</v>
      </c>
      <c r="Y52" s="9" t="s">
        <v>141</v>
      </c>
      <c r="Z52" s="9" t="s">
        <v>139</v>
      </c>
      <c r="AA52" s="9" t="s">
        <v>122</v>
      </c>
    </row>
    <row r="53" spans="1:28">
      <c r="A53" s="18">
        <v>4.0999999999999996</v>
      </c>
      <c r="B53" s="10" t="s">
        <v>92</v>
      </c>
      <c r="C53" s="10">
        <f>'Element Design'!D18</f>
        <v>0</v>
      </c>
      <c r="D53" s="57" t="s">
        <v>108</v>
      </c>
      <c r="E53" s="58" t="s">
        <v>93</v>
      </c>
      <c r="F53" s="57" t="s">
        <v>170</v>
      </c>
      <c r="G53" s="12">
        <v>1</v>
      </c>
      <c r="H53" s="18"/>
      <c r="I53" s="11">
        <f t="shared" ref="I53:L57" si="9">(IF($C53=$D53,N53,IF($C53=$E53,S53,IF($C53=$F53,X53,0))))*$G53</f>
        <v>0</v>
      </c>
      <c r="J53" s="11">
        <f t="shared" si="9"/>
        <v>0</v>
      </c>
      <c r="K53" s="11">
        <f t="shared" si="9"/>
        <v>0</v>
      </c>
      <c r="L53" s="11">
        <f t="shared" si="9"/>
        <v>0</v>
      </c>
      <c r="M53" s="2"/>
      <c r="N53" s="11">
        <v>8</v>
      </c>
      <c r="O53" s="11">
        <v>8</v>
      </c>
      <c r="P53" s="11">
        <v>7</v>
      </c>
      <c r="Q53" s="11">
        <v>4</v>
      </c>
      <c r="R53" s="2"/>
      <c r="S53" s="12">
        <v>6</v>
      </c>
      <c r="T53" s="12">
        <v>6</v>
      </c>
      <c r="U53" s="12">
        <v>6</v>
      </c>
      <c r="V53" s="12">
        <v>6</v>
      </c>
      <c r="W53" s="2"/>
      <c r="X53" s="11">
        <v>4</v>
      </c>
      <c r="Y53" s="11">
        <v>4</v>
      </c>
      <c r="Z53" s="11">
        <v>6</v>
      </c>
      <c r="AA53" s="11">
        <v>8</v>
      </c>
    </row>
    <row r="54" spans="1:28">
      <c r="A54" s="18">
        <v>4.2</v>
      </c>
      <c r="B54" s="10" t="s">
        <v>95</v>
      </c>
      <c r="C54" s="10">
        <f>'Element Design'!D19</f>
        <v>0</v>
      </c>
      <c r="D54" s="57" t="s">
        <v>171</v>
      </c>
      <c r="E54" s="58" t="s">
        <v>110</v>
      </c>
      <c r="F54" s="58" t="s">
        <v>96</v>
      </c>
      <c r="G54" s="12">
        <v>3</v>
      </c>
      <c r="H54" s="18"/>
      <c r="I54" s="11">
        <f t="shared" si="9"/>
        <v>0</v>
      </c>
      <c r="J54" s="11">
        <f t="shared" si="9"/>
        <v>0</v>
      </c>
      <c r="K54" s="11">
        <f t="shared" si="9"/>
        <v>0</v>
      </c>
      <c r="L54" s="11">
        <f t="shared" si="9"/>
        <v>0</v>
      </c>
      <c r="M54" s="2"/>
      <c r="N54" s="11">
        <v>2</v>
      </c>
      <c r="O54" s="11">
        <v>2</v>
      </c>
      <c r="P54" s="11">
        <v>4</v>
      </c>
      <c r="Q54" s="11">
        <v>10</v>
      </c>
      <c r="R54" s="2"/>
      <c r="S54" s="11">
        <v>8</v>
      </c>
      <c r="T54" s="11">
        <v>8</v>
      </c>
      <c r="U54" s="11">
        <v>8</v>
      </c>
      <c r="V54" s="11">
        <v>8</v>
      </c>
      <c r="W54" s="2"/>
      <c r="X54" s="11">
        <v>4</v>
      </c>
      <c r="Y54" s="11">
        <v>4</v>
      </c>
      <c r="Z54" s="11">
        <v>6</v>
      </c>
      <c r="AA54" s="11">
        <v>8</v>
      </c>
    </row>
    <row r="55" spans="1:28">
      <c r="A55" s="18">
        <v>4.3</v>
      </c>
      <c r="B55" s="10" t="s">
        <v>98</v>
      </c>
      <c r="C55" s="10">
        <f>'Element Design'!D20</f>
        <v>0</v>
      </c>
      <c r="D55" s="57" t="s">
        <v>172</v>
      </c>
      <c r="E55" s="58" t="s">
        <v>99</v>
      </c>
      <c r="F55" s="57" t="s">
        <v>173</v>
      </c>
      <c r="G55" s="12">
        <v>2</v>
      </c>
      <c r="H55" s="18"/>
      <c r="I55" s="11">
        <f t="shared" si="9"/>
        <v>0</v>
      </c>
      <c r="J55" s="11">
        <f t="shared" si="9"/>
        <v>0</v>
      </c>
      <c r="K55" s="11">
        <f t="shared" si="9"/>
        <v>0</v>
      </c>
      <c r="L55" s="11">
        <f t="shared" si="9"/>
        <v>0</v>
      </c>
      <c r="M55" s="2"/>
      <c r="N55" s="11">
        <v>8</v>
      </c>
      <c r="O55" s="11">
        <v>8</v>
      </c>
      <c r="P55" s="11">
        <v>8</v>
      </c>
      <c r="Q55" s="11">
        <v>4</v>
      </c>
      <c r="R55" s="2"/>
      <c r="S55" s="11">
        <v>4</v>
      </c>
      <c r="T55" s="11">
        <v>6</v>
      </c>
      <c r="U55" s="11">
        <v>6</v>
      </c>
      <c r="V55" s="11">
        <v>4</v>
      </c>
      <c r="W55" s="2"/>
      <c r="X55" s="11">
        <v>0</v>
      </c>
      <c r="Y55" s="11">
        <v>3</v>
      </c>
      <c r="Z55" s="11">
        <v>5</v>
      </c>
      <c r="AA55" s="11">
        <v>8</v>
      </c>
    </row>
    <row r="56" spans="1:28">
      <c r="A56" s="18">
        <v>4.4000000000000004</v>
      </c>
      <c r="B56" s="10" t="s">
        <v>102</v>
      </c>
      <c r="C56" s="10">
        <f>'Element Design'!D21</f>
        <v>0</v>
      </c>
      <c r="D56" s="58" t="s">
        <v>174</v>
      </c>
      <c r="E56" s="58" t="s">
        <v>103</v>
      </c>
      <c r="F56" s="48" t="s">
        <v>75</v>
      </c>
      <c r="G56" s="12">
        <v>2</v>
      </c>
      <c r="H56" s="18"/>
      <c r="I56" s="11">
        <f t="shared" si="9"/>
        <v>0</v>
      </c>
      <c r="J56" s="11">
        <f t="shared" si="9"/>
        <v>0</v>
      </c>
      <c r="K56" s="11">
        <f t="shared" si="9"/>
        <v>0</v>
      </c>
      <c r="L56" s="11">
        <f t="shared" si="9"/>
        <v>0</v>
      </c>
      <c r="M56" s="2"/>
      <c r="N56" s="11">
        <v>8</v>
      </c>
      <c r="O56" s="11">
        <v>8</v>
      </c>
      <c r="P56" s="11">
        <v>8</v>
      </c>
      <c r="Q56" s="11">
        <v>4</v>
      </c>
      <c r="R56" s="2"/>
      <c r="S56" s="11">
        <v>4</v>
      </c>
      <c r="T56" s="11">
        <v>4</v>
      </c>
      <c r="U56" s="11">
        <v>4</v>
      </c>
      <c r="V56" s="11">
        <v>4</v>
      </c>
      <c r="W56" s="2"/>
      <c r="X56" s="11">
        <v>5</v>
      </c>
      <c r="Y56" s="11">
        <v>5</v>
      </c>
      <c r="Z56" s="11">
        <v>5</v>
      </c>
      <c r="AA56" s="11">
        <v>5</v>
      </c>
    </row>
    <row r="57" spans="1:28">
      <c r="A57" s="18">
        <v>4.5</v>
      </c>
      <c r="B57" s="10" t="s">
        <v>105</v>
      </c>
      <c r="C57" s="10">
        <f>'Element Design'!D22</f>
        <v>0</v>
      </c>
      <c r="D57" s="19" t="s">
        <v>175</v>
      </c>
      <c r="E57" s="19" t="s">
        <v>81</v>
      </c>
      <c r="F57" s="48" t="s">
        <v>75</v>
      </c>
      <c r="G57" s="12">
        <v>2</v>
      </c>
      <c r="H57" s="18"/>
      <c r="I57" s="11">
        <f t="shared" si="9"/>
        <v>0</v>
      </c>
      <c r="J57" s="11">
        <f t="shared" si="9"/>
        <v>0</v>
      </c>
      <c r="K57" s="11">
        <f t="shared" si="9"/>
        <v>0</v>
      </c>
      <c r="L57" s="11">
        <f t="shared" si="9"/>
        <v>0</v>
      </c>
      <c r="M57" s="2"/>
      <c r="N57" s="12">
        <v>8</v>
      </c>
      <c r="O57" s="12">
        <v>7</v>
      </c>
      <c r="P57" s="12">
        <v>5</v>
      </c>
      <c r="Q57" s="12">
        <v>4</v>
      </c>
      <c r="R57" s="2"/>
      <c r="S57" s="11">
        <v>6</v>
      </c>
      <c r="T57" s="11">
        <v>6</v>
      </c>
      <c r="U57" s="11">
        <v>6</v>
      </c>
      <c r="V57" s="11">
        <v>5</v>
      </c>
      <c r="W57" s="2"/>
      <c r="X57" s="11">
        <v>5</v>
      </c>
      <c r="Y57" s="11">
        <v>5</v>
      </c>
      <c r="Z57" s="11">
        <v>5</v>
      </c>
      <c r="AA57" s="11">
        <v>5</v>
      </c>
      <c r="AB57" s="2"/>
    </row>
    <row r="58" spans="1:28">
      <c r="C58" s="2"/>
      <c r="D58" s="2"/>
      <c r="E58" s="2"/>
      <c r="F58" s="3"/>
      <c r="G58" s="4"/>
      <c r="H58" s="114" t="s">
        <v>153</v>
      </c>
      <c r="I58" s="11">
        <f>SUM(I53:I57)</f>
        <v>0</v>
      </c>
      <c r="J58" s="11">
        <f t="shared" ref="J58:L58" si="10">SUM(J53:J57)</f>
        <v>0</v>
      </c>
      <c r="K58" s="11">
        <f t="shared" si="10"/>
        <v>0</v>
      </c>
      <c r="L58" s="11">
        <f t="shared" si="10"/>
        <v>0</v>
      </c>
      <c r="M58" s="2" t="str">
        <f>IF(I58=J58, "Modular or volumetric construction have equal scores and are both suitable for this element",IF(I58=K58,"Modular or non-volumetric construction have equal scores and are both suitable for this element",IF(J58=K58,"Volumetric and non-volumetric construction have equal scores and are both suitable for this element"," ")))</f>
        <v>Modular or volumetric construction have equal scores and are both suitable for this element</v>
      </c>
      <c r="N58" s="2"/>
      <c r="O58" s="2"/>
      <c r="P58" s="2"/>
      <c r="Q58" s="2"/>
      <c r="R58" s="2"/>
      <c r="S58" s="3"/>
      <c r="T58" s="3"/>
      <c r="U58" s="3"/>
      <c r="V58" s="3"/>
      <c r="W58" s="2"/>
      <c r="X58" s="3"/>
      <c r="Y58" s="3"/>
      <c r="Z58" s="3"/>
      <c r="AA58" s="3"/>
    </row>
    <row r="59" spans="1:28" ht="15.4" thickBot="1">
      <c r="B59" s="2"/>
      <c r="C59" s="2"/>
      <c r="D59" s="2"/>
      <c r="E59" s="2"/>
      <c r="F59" s="3"/>
      <c r="G59" s="4"/>
      <c r="H59" s="2"/>
      <c r="I59" s="146" t="str" cm="1">
        <f t="array" ref="I59">IF(SUM(I58:L58)=0, "",INDEX(I52:L52,0,MATCH(MAX(I58:L58),I58:L58,0)))</f>
        <v/>
      </c>
      <c r="J59" s="147"/>
      <c r="K59" s="147"/>
      <c r="L59" s="148"/>
      <c r="M59" s="2"/>
      <c r="N59" s="2"/>
      <c r="O59" s="2"/>
      <c r="P59" s="2"/>
      <c r="Q59" s="2"/>
      <c r="R59" s="2"/>
      <c r="S59" s="2"/>
      <c r="T59" s="2"/>
      <c r="U59" s="2"/>
      <c r="V59" s="2"/>
      <c r="W59" s="2"/>
      <c r="X59" s="2"/>
      <c r="Y59" s="2"/>
      <c r="Z59" s="2"/>
      <c r="AA59" s="2"/>
    </row>
    <row r="60" spans="1:28">
      <c r="B60" s="17"/>
      <c r="C60" s="2"/>
      <c r="D60" s="2"/>
      <c r="E60" s="2"/>
      <c r="F60" s="3"/>
      <c r="G60" s="4"/>
      <c r="H60" s="2"/>
      <c r="I60" s="2"/>
      <c r="J60" s="2"/>
      <c r="K60" s="2"/>
      <c r="L60" s="2"/>
      <c r="M60" s="2"/>
      <c r="N60" s="2"/>
      <c r="O60" s="2"/>
      <c r="P60" s="2"/>
      <c r="Q60" s="2"/>
      <c r="R60" s="2"/>
      <c r="S60" s="2"/>
      <c r="T60" s="2"/>
      <c r="U60" s="2"/>
      <c r="V60" s="2"/>
      <c r="W60" s="2"/>
      <c r="X60" s="2"/>
      <c r="Y60" s="2"/>
      <c r="Z60" s="2"/>
      <c r="AA60" s="2"/>
    </row>
    <row r="61" spans="1:28">
      <c r="A61" s="23" t="s">
        <v>17</v>
      </c>
      <c r="B61" s="6" t="s">
        <v>169</v>
      </c>
      <c r="C61" s="6"/>
      <c r="D61" s="6">
        <v>1</v>
      </c>
      <c r="E61" s="6">
        <v>2</v>
      </c>
      <c r="F61" s="7">
        <v>3</v>
      </c>
      <c r="G61" s="8" t="s">
        <v>146</v>
      </c>
      <c r="H61" s="7" t="s">
        <v>147</v>
      </c>
      <c r="I61" s="15" t="s">
        <v>143</v>
      </c>
      <c r="J61" s="15" t="s">
        <v>141</v>
      </c>
      <c r="K61" s="15" t="s">
        <v>139</v>
      </c>
      <c r="L61" s="15" t="s">
        <v>122</v>
      </c>
      <c r="M61" s="2"/>
      <c r="N61" s="9" t="s">
        <v>143</v>
      </c>
      <c r="O61" s="9" t="s">
        <v>141</v>
      </c>
      <c r="P61" s="9" t="s">
        <v>139</v>
      </c>
      <c r="Q61" s="9" t="s">
        <v>122</v>
      </c>
      <c r="R61" s="2"/>
      <c r="S61" s="9" t="s">
        <v>143</v>
      </c>
      <c r="T61" s="9" t="s">
        <v>141</v>
      </c>
      <c r="U61" s="9" t="s">
        <v>139</v>
      </c>
      <c r="V61" s="9" t="s">
        <v>122</v>
      </c>
      <c r="W61" s="2"/>
      <c r="X61" s="9" t="s">
        <v>143</v>
      </c>
      <c r="Y61" s="9" t="s">
        <v>141</v>
      </c>
      <c r="Z61" s="9" t="s">
        <v>139</v>
      </c>
      <c r="AA61" s="9" t="s">
        <v>122</v>
      </c>
    </row>
    <row r="62" spans="1:28">
      <c r="A62" s="18">
        <v>4.0999999999999996</v>
      </c>
      <c r="B62" s="10" t="s">
        <v>92</v>
      </c>
      <c r="C62" s="10">
        <f>'Element Design'!D25</f>
        <v>0</v>
      </c>
      <c r="D62" s="57" t="s">
        <v>108</v>
      </c>
      <c r="E62" s="58" t="s">
        <v>93</v>
      </c>
      <c r="F62" s="57" t="s">
        <v>170</v>
      </c>
      <c r="G62" s="12">
        <v>1</v>
      </c>
      <c r="H62" s="18"/>
      <c r="I62" s="11">
        <f t="shared" ref="I62:L66" si="11">(IF($C62=$D62,N62,IF($C62=$E62,S62,IF($C62=$F62,X62,0))))*$G62</f>
        <v>0</v>
      </c>
      <c r="J62" s="11">
        <f t="shared" si="11"/>
        <v>0</v>
      </c>
      <c r="K62" s="11">
        <f t="shared" si="11"/>
        <v>0</v>
      </c>
      <c r="L62" s="11">
        <f t="shared" si="11"/>
        <v>0</v>
      </c>
      <c r="M62" s="2"/>
      <c r="N62" s="11">
        <v>8</v>
      </c>
      <c r="O62" s="11">
        <v>8</v>
      </c>
      <c r="P62" s="11">
        <v>7</v>
      </c>
      <c r="Q62" s="11">
        <v>4</v>
      </c>
      <c r="R62" s="2"/>
      <c r="S62" s="12">
        <v>6</v>
      </c>
      <c r="T62" s="12">
        <v>6</v>
      </c>
      <c r="U62" s="12">
        <v>6</v>
      </c>
      <c r="V62" s="12">
        <v>6</v>
      </c>
      <c r="W62" s="2"/>
      <c r="X62" s="11">
        <v>4</v>
      </c>
      <c r="Y62" s="11">
        <v>4</v>
      </c>
      <c r="Z62" s="11">
        <v>6</v>
      </c>
      <c r="AA62" s="11">
        <v>8</v>
      </c>
    </row>
    <row r="63" spans="1:28">
      <c r="A63" s="18">
        <v>4.2</v>
      </c>
      <c r="B63" s="10" t="s">
        <v>95</v>
      </c>
      <c r="C63" s="10">
        <f>'Element Design'!D26</f>
        <v>0</v>
      </c>
      <c r="D63" s="57" t="s">
        <v>171</v>
      </c>
      <c r="E63" s="58" t="s">
        <v>110</v>
      </c>
      <c r="F63" s="58" t="s">
        <v>96</v>
      </c>
      <c r="G63" s="12">
        <v>3</v>
      </c>
      <c r="H63" s="18"/>
      <c r="I63" s="11">
        <f t="shared" si="11"/>
        <v>0</v>
      </c>
      <c r="J63" s="11">
        <f t="shared" si="11"/>
        <v>0</v>
      </c>
      <c r="K63" s="11">
        <f t="shared" si="11"/>
        <v>0</v>
      </c>
      <c r="L63" s="11">
        <f t="shared" si="11"/>
        <v>0</v>
      </c>
      <c r="M63" s="2"/>
      <c r="N63" s="11">
        <v>2</v>
      </c>
      <c r="O63" s="11">
        <v>2</v>
      </c>
      <c r="P63" s="11">
        <v>4</v>
      </c>
      <c r="Q63" s="11">
        <v>10</v>
      </c>
      <c r="R63" s="2"/>
      <c r="S63" s="11">
        <v>8</v>
      </c>
      <c r="T63" s="11">
        <v>8</v>
      </c>
      <c r="U63" s="11">
        <v>8</v>
      </c>
      <c r="V63" s="11">
        <v>8</v>
      </c>
      <c r="W63" s="2"/>
      <c r="X63" s="11">
        <v>4</v>
      </c>
      <c r="Y63" s="11">
        <v>4</v>
      </c>
      <c r="Z63" s="11">
        <v>6</v>
      </c>
      <c r="AA63" s="11">
        <v>8</v>
      </c>
    </row>
    <row r="64" spans="1:28">
      <c r="A64" s="18">
        <v>4.3</v>
      </c>
      <c r="B64" s="10" t="s">
        <v>98</v>
      </c>
      <c r="C64" s="10">
        <f>'Element Design'!D27</f>
        <v>0</v>
      </c>
      <c r="D64" s="57" t="s">
        <v>172</v>
      </c>
      <c r="E64" s="58" t="s">
        <v>99</v>
      </c>
      <c r="F64" s="57" t="s">
        <v>173</v>
      </c>
      <c r="G64" s="12">
        <v>2</v>
      </c>
      <c r="H64" s="18"/>
      <c r="I64" s="11">
        <f t="shared" si="11"/>
        <v>0</v>
      </c>
      <c r="J64" s="11">
        <f t="shared" si="11"/>
        <v>0</v>
      </c>
      <c r="K64" s="11">
        <f t="shared" si="11"/>
        <v>0</v>
      </c>
      <c r="L64" s="11">
        <f t="shared" si="11"/>
        <v>0</v>
      </c>
      <c r="M64" s="2"/>
      <c r="N64" s="11">
        <v>8</v>
      </c>
      <c r="O64" s="11">
        <v>8</v>
      </c>
      <c r="P64" s="11">
        <v>8</v>
      </c>
      <c r="Q64" s="11">
        <v>4</v>
      </c>
      <c r="R64" s="2"/>
      <c r="S64" s="11">
        <v>4</v>
      </c>
      <c r="T64" s="11">
        <v>6</v>
      </c>
      <c r="U64" s="11">
        <v>6</v>
      </c>
      <c r="V64" s="11">
        <v>4</v>
      </c>
      <c r="W64" s="2"/>
      <c r="X64" s="11">
        <v>0</v>
      </c>
      <c r="Y64" s="11">
        <v>3</v>
      </c>
      <c r="Z64" s="11">
        <v>5</v>
      </c>
      <c r="AA64" s="11">
        <v>8</v>
      </c>
    </row>
    <row r="65" spans="1:28">
      <c r="A65" s="18">
        <v>4.4000000000000004</v>
      </c>
      <c r="B65" s="10" t="s">
        <v>102</v>
      </c>
      <c r="C65" s="10">
        <f>'Element Design'!D28</f>
        <v>0</v>
      </c>
      <c r="D65" s="58" t="s">
        <v>174</v>
      </c>
      <c r="E65" s="58" t="s">
        <v>103</v>
      </c>
      <c r="F65" s="48" t="s">
        <v>75</v>
      </c>
      <c r="G65" s="12">
        <v>2</v>
      </c>
      <c r="H65" s="18"/>
      <c r="I65" s="11">
        <f t="shared" si="11"/>
        <v>0</v>
      </c>
      <c r="J65" s="11">
        <f t="shared" si="11"/>
        <v>0</v>
      </c>
      <c r="K65" s="11">
        <f t="shared" si="11"/>
        <v>0</v>
      </c>
      <c r="L65" s="11">
        <f t="shared" si="11"/>
        <v>0</v>
      </c>
      <c r="M65" s="2"/>
      <c r="N65" s="11">
        <v>8</v>
      </c>
      <c r="O65" s="11">
        <v>8</v>
      </c>
      <c r="P65" s="11">
        <v>8</v>
      </c>
      <c r="Q65" s="11">
        <v>4</v>
      </c>
      <c r="R65" s="2"/>
      <c r="S65" s="11">
        <v>4</v>
      </c>
      <c r="T65" s="11">
        <v>4</v>
      </c>
      <c r="U65" s="11">
        <v>4</v>
      </c>
      <c r="V65" s="11">
        <v>4</v>
      </c>
      <c r="W65" s="2"/>
      <c r="X65" s="11">
        <v>5</v>
      </c>
      <c r="Y65" s="11">
        <v>5</v>
      </c>
      <c r="Z65" s="11">
        <v>5</v>
      </c>
      <c r="AA65" s="11">
        <v>5</v>
      </c>
    </row>
    <row r="66" spans="1:28">
      <c r="A66" s="18">
        <v>4.5</v>
      </c>
      <c r="B66" s="10" t="s">
        <v>105</v>
      </c>
      <c r="C66" s="10">
        <f>'Element Design'!D29</f>
        <v>0</v>
      </c>
      <c r="D66" s="19" t="s">
        <v>175</v>
      </c>
      <c r="E66" s="19" t="s">
        <v>81</v>
      </c>
      <c r="F66" s="48" t="s">
        <v>75</v>
      </c>
      <c r="G66" s="12">
        <v>2</v>
      </c>
      <c r="H66" s="18"/>
      <c r="I66" s="11">
        <f t="shared" si="11"/>
        <v>0</v>
      </c>
      <c r="J66" s="11">
        <f t="shared" si="11"/>
        <v>0</v>
      </c>
      <c r="K66" s="11">
        <f t="shared" si="11"/>
        <v>0</v>
      </c>
      <c r="L66" s="11">
        <f t="shared" si="11"/>
        <v>0</v>
      </c>
      <c r="M66" s="2"/>
      <c r="N66" s="12">
        <v>8</v>
      </c>
      <c r="O66" s="12">
        <v>7</v>
      </c>
      <c r="P66" s="12">
        <v>5</v>
      </c>
      <c r="Q66" s="12">
        <v>4</v>
      </c>
      <c r="R66" s="2"/>
      <c r="S66" s="11">
        <v>6</v>
      </c>
      <c r="T66" s="11">
        <v>6</v>
      </c>
      <c r="U66" s="11">
        <v>6</v>
      </c>
      <c r="V66" s="11">
        <v>5</v>
      </c>
      <c r="W66" s="2"/>
      <c r="X66" s="11">
        <v>5</v>
      </c>
      <c r="Y66" s="11">
        <v>5</v>
      </c>
      <c r="Z66" s="11">
        <v>5</v>
      </c>
      <c r="AA66" s="11">
        <v>5</v>
      </c>
      <c r="AB66" s="2"/>
    </row>
    <row r="67" spans="1:28">
      <c r="C67" s="2"/>
      <c r="D67" s="2"/>
      <c r="E67" s="2"/>
      <c r="F67" s="3"/>
      <c r="G67" s="4"/>
      <c r="H67" s="114" t="s">
        <v>153</v>
      </c>
      <c r="I67" s="11">
        <f>SUM(I62:I66)</f>
        <v>0</v>
      </c>
      <c r="J67" s="11">
        <f t="shared" ref="J67:L67" si="12">SUM(J62:J66)</f>
        <v>0</v>
      </c>
      <c r="K67" s="11">
        <f t="shared" si="12"/>
        <v>0</v>
      </c>
      <c r="L67" s="11">
        <f t="shared" si="12"/>
        <v>0</v>
      </c>
      <c r="M67" s="2" t="str">
        <f>IF(I67=J67, "Modular or volumetric construction have equal scores and are both suitable for this element",IF(I67=K67,"Modular or non-volumetric construction have equal scores and are both suitable for this element",IF(J67=K67,"Volumetric and non-volumetric construction have equal scores and are both suitable for this element"," ")))</f>
        <v>Modular or volumetric construction have equal scores and are both suitable for this element</v>
      </c>
      <c r="N67" s="2"/>
      <c r="O67" s="2"/>
      <c r="P67" s="2"/>
      <c r="Q67" s="2"/>
      <c r="R67" s="2"/>
      <c r="S67" s="3"/>
      <c r="T67" s="3"/>
      <c r="U67" s="3"/>
      <c r="V67" s="3"/>
      <c r="W67" s="2"/>
      <c r="X67" s="3"/>
      <c r="Y67" s="3"/>
      <c r="Z67" s="3"/>
      <c r="AA67" s="3"/>
    </row>
    <row r="68" spans="1:28" ht="15.4" thickBot="1">
      <c r="C68" s="2"/>
      <c r="D68" s="2"/>
      <c r="E68" s="2"/>
      <c r="F68" s="3"/>
      <c r="G68" s="4"/>
      <c r="H68" s="21"/>
      <c r="I68" s="146" t="str" cm="1">
        <f t="array" ref="I68">IF(SUM(I67:L67)=0,"",(INDEX(I61:L61,0,MATCH(MAX(I67:L67),I67:L67,0))))</f>
        <v/>
      </c>
      <c r="J68" s="147"/>
      <c r="K68" s="147"/>
      <c r="L68" s="148"/>
      <c r="M68" s="2"/>
      <c r="N68" s="2"/>
      <c r="O68" s="2"/>
      <c r="P68" s="2"/>
      <c r="Q68" s="2"/>
      <c r="R68" s="2"/>
      <c r="S68" s="3"/>
      <c r="T68" s="3"/>
      <c r="U68" s="3"/>
      <c r="V68" s="3"/>
      <c r="W68" s="2"/>
      <c r="X68" s="3"/>
      <c r="Y68" s="3"/>
      <c r="Z68" s="3"/>
      <c r="AA68" s="3"/>
    </row>
    <row r="69" spans="1:28">
      <c r="C69" s="2"/>
      <c r="D69" s="2"/>
      <c r="E69" s="2"/>
      <c r="F69" s="3"/>
      <c r="G69" s="4"/>
      <c r="H69" s="21"/>
      <c r="I69" s="3"/>
      <c r="J69" s="3"/>
      <c r="K69" s="3"/>
      <c r="L69" s="3"/>
      <c r="M69" s="2"/>
      <c r="N69" s="2"/>
      <c r="O69" s="2"/>
      <c r="P69" s="2"/>
      <c r="Q69" s="2"/>
      <c r="R69" s="2"/>
      <c r="S69" s="3"/>
      <c r="T69" s="3"/>
      <c r="U69" s="3"/>
      <c r="V69" s="3"/>
      <c r="W69" s="2"/>
      <c r="X69" s="3"/>
      <c r="Y69" s="3"/>
      <c r="Z69" s="3"/>
      <c r="AA69" s="3"/>
    </row>
    <row r="70" spans="1:28">
      <c r="C70" s="2"/>
      <c r="D70" s="2"/>
      <c r="E70" s="2"/>
      <c r="F70" s="3"/>
      <c r="G70" s="4"/>
      <c r="H70" s="21"/>
      <c r="I70" s="3"/>
      <c r="J70" s="3"/>
      <c r="K70" s="3"/>
      <c r="L70" s="3"/>
      <c r="M70" s="2"/>
      <c r="N70" s="2"/>
      <c r="O70" s="2"/>
      <c r="P70" s="2"/>
      <c r="Q70" s="2"/>
      <c r="R70" s="2"/>
      <c r="S70" s="3"/>
      <c r="T70" s="3"/>
      <c r="U70" s="3"/>
      <c r="V70" s="3"/>
      <c r="W70" s="2"/>
      <c r="X70" s="3"/>
      <c r="Y70" s="3"/>
      <c r="Z70" s="3"/>
      <c r="AA70" s="3"/>
    </row>
    <row r="71" spans="1:28">
      <c r="B71" s="2"/>
      <c r="C71" s="2"/>
      <c r="D71" s="2"/>
      <c r="E71" s="2"/>
      <c r="F71" s="3"/>
      <c r="G71" s="4"/>
      <c r="H71" s="2"/>
      <c r="I71" s="9" t="s">
        <v>143</v>
      </c>
      <c r="J71" s="9" t="s">
        <v>141</v>
      </c>
      <c r="K71" s="9" t="s">
        <v>139</v>
      </c>
      <c r="L71" s="9" t="s">
        <v>122</v>
      </c>
      <c r="M71" s="2"/>
      <c r="N71" s="22"/>
      <c r="O71" s="22"/>
      <c r="P71" s="22"/>
      <c r="Q71" s="22"/>
      <c r="R71" s="2"/>
      <c r="S71" s="22"/>
      <c r="T71" s="22"/>
      <c r="U71" s="22"/>
      <c r="V71" s="22"/>
      <c r="W71" s="2"/>
      <c r="X71" s="22"/>
      <c r="Y71" s="22"/>
      <c r="Z71" s="22"/>
      <c r="AA71" s="22"/>
    </row>
    <row r="72" spans="1:28">
      <c r="B72" s="17"/>
      <c r="C72" s="2"/>
      <c r="D72" s="2"/>
      <c r="E72" s="2"/>
      <c r="F72" s="3"/>
      <c r="G72" s="4"/>
      <c r="H72" s="94" t="s">
        <v>153</v>
      </c>
      <c r="I72" s="18">
        <f>SUM(I49,I35,I24,I10)</f>
        <v>0</v>
      </c>
      <c r="J72" s="18">
        <f>SUM(J49,J35,J24,J10)</f>
        <v>0</v>
      </c>
      <c r="K72" s="18">
        <f>SUM(K49,K35,K24,K10)</f>
        <v>0</v>
      </c>
      <c r="L72" s="18">
        <f>SUM(L49,L35,L24,L10)</f>
        <v>0</v>
      </c>
      <c r="M72" s="2"/>
      <c r="N72" s="22"/>
      <c r="O72" s="22"/>
      <c r="P72" s="22"/>
      <c r="Q72" s="22"/>
      <c r="R72" s="2"/>
      <c r="S72" s="22"/>
      <c r="T72" s="22"/>
      <c r="U72" s="22"/>
      <c r="V72" s="22"/>
      <c r="W72" s="2"/>
      <c r="X72" s="22"/>
      <c r="Y72" s="22"/>
      <c r="Z72" s="22"/>
      <c r="AA72" s="22"/>
    </row>
    <row r="73" spans="1:28">
      <c r="C73" s="2"/>
      <c r="D73" s="2"/>
      <c r="E73" s="2"/>
      <c r="F73" s="3"/>
      <c r="G73" s="4"/>
      <c r="H73" s="2"/>
      <c r="I73" s="2"/>
      <c r="J73" s="2"/>
      <c r="K73" s="2"/>
      <c r="L73" s="2"/>
      <c r="M73" s="2"/>
      <c r="N73" s="2"/>
      <c r="O73" s="2"/>
      <c r="P73" s="2"/>
      <c r="Q73" s="2"/>
      <c r="R73" s="2"/>
      <c r="S73" s="2"/>
      <c r="T73" s="2"/>
      <c r="U73" s="2"/>
      <c r="V73" s="2"/>
      <c r="W73" s="2"/>
      <c r="X73" s="2"/>
      <c r="Y73" s="2"/>
      <c r="Z73" s="2"/>
      <c r="AA73" s="2"/>
    </row>
    <row r="84" spans="2:27">
      <c r="B84" s="2"/>
      <c r="C84" s="2"/>
      <c r="D84" s="2"/>
      <c r="E84" s="2"/>
      <c r="F84" s="3"/>
      <c r="G84" s="4"/>
      <c r="H84" s="2"/>
      <c r="I84" s="2"/>
      <c r="J84" s="2"/>
      <c r="K84" s="2"/>
      <c r="L84" s="2"/>
      <c r="M84" s="2"/>
      <c r="N84" s="2"/>
      <c r="O84" s="2"/>
      <c r="P84" s="2"/>
      <c r="Q84" s="2"/>
      <c r="R84" s="2"/>
      <c r="S84" s="2"/>
      <c r="T84" s="2"/>
      <c r="U84" s="2"/>
      <c r="V84" s="2"/>
      <c r="W84" s="2"/>
      <c r="X84" s="2"/>
      <c r="Y84" s="2"/>
      <c r="Z84" s="2"/>
      <c r="AA84" s="2"/>
    </row>
    <row r="97" spans="2:27">
      <c r="B97" s="2"/>
      <c r="C97" s="2"/>
      <c r="D97" s="2"/>
      <c r="E97" s="2"/>
      <c r="F97" s="3"/>
      <c r="G97" s="4"/>
      <c r="M97" s="2"/>
      <c r="N97" s="2"/>
      <c r="O97" s="2"/>
      <c r="P97" s="2"/>
      <c r="Q97" s="2"/>
      <c r="R97" s="2"/>
      <c r="S97" s="2"/>
      <c r="T97" s="2"/>
      <c r="U97" s="2"/>
      <c r="V97" s="2"/>
      <c r="W97" s="2"/>
      <c r="X97" s="2"/>
      <c r="Y97" s="2"/>
      <c r="Z97" s="2"/>
      <c r="AA97" s="2"/>
    </row>
    <row r="98" spans="2:27">
      <c r="B98" s="2"/>
      <c r="C98" s="2"/>
      <c r="D98" s="2"/>
      <c r="E98" s="2"/>
      <c r="F98" s="3"/>
      <c r="G98" s="4"/>
      <c r="M98" s="2"/>
      <c r="N98" s="2"/>
      <c r="T98" s="2"/>
      <c r="U98" s="2"/>
      <c r="V98" s="2"/>
      <c r="W98" s="2"/>
      <c r="X98" s="2"/>
      <c r="Y98" s="2"/>
      <c r="Z98" s="2"/>
      <c r="AA98" s="2"/>
    </row>
    <row r="99" spans="2:27">
      <c r="B99" s="2"/>
      <c r="C99" s="2"/>
      <c r="D99" s="2"/>
      <c r="E99" s="2"/>
      <c r="F99" s="3"/>
      <c r="G99" s="4"/>
      <c r="H99" s="2"/>
      <c r="I99" s="2"/>
      <c r="J99" s="2"/>
      <c r="K99" s="2"/>
      <c r="L99" s="2"/>
      <c r="M99" s="2"/>
      <c r="N99" s="2"/>
      <c r="T99" s="2"/>
      <c r="U99" s="2"/>
      <c r="V99" s="2"/>
      <c r="W99" s="2"/>
      <c r="X99" s="2"/>
      <c r="Y99" s="2"/>
      <c r="Z99" s="2"/>
      <c r="AA99" s="2"/>
    </row>
    <row r="107" spans="2:27">
      <c r="B107" s="2"/>
      <c r="C107" s="2"/>
      <c r="D107" s="2"/>
      <c r="E107" s="2"/>
      <c r="F107" s="3"/>
      <c r="G107" s="4"/>
      <c r="H107" s="2"/>
      <c r="I107" s="2"/>
      <c r="J107" s="2"/>
      <c r="K107" s="2"/>
      <c r="L107" s="2"/>
      <c r="M107" s="2"/>
      <c r="N107" s="2"/>
      <c r="O107" s="2"/>
      <c r="P107" s="2"/>
      <c r="Q107" s="2"/>
      <c r="R107" s="2"/>
      <c r="S107" s="2"/>
      <c r="T107" s="2"/>
      <c r="U107" s="2"/>
      <c r="V107" s="2"/>
      <c r="W107" s="2"/>
      <c r="X107" s="2"/>
      <c r="Y107" s="2"/>
      <c r="Z107" s="2"/>
      <c r="AA107" s="2"/>
    </row>
  </sheetData>
  <mergeCells count="16">
    <mergeCell ref="I50:L50"/>
    <mergeCell ref="I59:L59"/>
    <mergeCell ref="I68:L68"/>
    <mergeCell ref="I39:L39"/>
    <mergeCell ref="N41:Q42"/>
    <mergeCell ref="X41:AA42"/>
    <mergeCell ref="X1:AA2"/>
    <mergeCell ref="X12:AA13"/>
    <mergeCell ref="S1:V2"/>
    <mergeCell ref="S26:V27"/>
    <mergeCell ref="X26:AA27"/>
    <mergeCell ref="N1:Q2"/>
    <mergeCell ref="N12:Q13"/>
    <mergeCell ref="S12:V13"/>
    <mergeCell ref="N26:Q27"/>
    <mergeCell ref="S41:V42"/>
  </mergeCells>
  <conditionalFormatting sqref="S35:V35">
    <cfRule type="colorScale" priority="151">
      <colorScale>
        <cfvo type="min"/>
        <cfvo type="percentile" val="50"/>
        <cfvo type="max"/>
        <color rgb="FFF8696B"/>
        <color rgb="FFFFEB84"/>
        <color rgb="FF63BE7B"/>
      </colorScale>
    </cfRule>
  </conditionalFormatting>
  <conditionalFormatting sqref="X35:AA35">
    <cfRule type="colorScale" priority="152">
      <colorScale>
        <cfvo type="min"/>
        <cfvo type="percentile" val="50"/>
        <cfvo type="max"/>
        <color rgb="FFF8696B"/>
        <color rgb="FFFFEB84"/>
        <color rgb="FF63BE7B"/>
      </colorScale>
    </cfRule>
  </conditionalFormatting>
  <conditionalFormatting sqref="N24:Q24 I24:L24 I26:L27 I35:L35 N35:Q35 I49:L49 N49">
    <cfRule type="colorScale" priority="153">
      <colorScale>
        <cfvo type="min"/>
        <cfvo type="percentile" val="50"/>
        <cfvo type="max"/>
        <color rgb="FFF8696B"/>
        <color rgb="FFFFEB84"/>
        <color rgb="FF63BE7B"/>
      </colorScale>
    </cfRule>
  </conditionalFormatting>
  <conditionalFormatting sqref="I10:L11">
    <cfRule type="colorScale" priority="266">
      <colorScale>
        <cfvo type="min"/>
        <cfvo type="percentile" val="50"/>
        <cfvo type="max"/>
        <color rgb="FFF8696B"/>
        <color rgb="FFFFEB84"/>
        <color rgb="FF63BE7B"/>
      </colorScale>
    </cfRule>
  </conditionalFormatting>
  <conditionalFormatting sqref="S24:V24">
    <cfRule type="colorScale" priority="307">
      <colorScale>
        <cfvo type="min"/>
        <cfvo type="percentile" val="50"/>
        <cfvo type="max"/>
        <color rgb="FFF8696B"/>
        <color rgb="FFFFEB84"/>
        <color rgb="FF63BE7B"/>
      </colorScale>
    </cfRule>
  </conditionalFormatting>
  <conditionalFormatting sqref="X24:AA24">
    <cfRule type="colorScale" priority="312">
      <colorScale>
        <cfvo type="min"/>
        <cfvo type="percentile" val="50"/>
        <cfvo type="max"/>
        <color rgb="FFF8696B"/>
        <color rgb="FFFFEB84"/>
        <color rgb="FF63BE7B"/>
      </colorScale>
    </cfRule>
  </conditionalFormatting>
  <conditionalFormatting sqref="N58:Q58 I58:L58">
    <cfRule type="colorScale" priority="34">
      <colorScale>
        <cfvo type="min"/>
        <cfvo type="percentile" val="50"/>
        <cfvo type="max"/>
        <color rgb="FFF8696B"/>
        <color rgb="FFFFEB84"/>
        <color rgb="FF63BE7B"/>
      </colorScale>
    </cfRule>
  </conditionalFormatting>
  <conditionalFormatting sqref="S58:V58">
    <cfRule type="colorScale" priority="35">
      <colorScale>
        <cfvo type="min"/>
        <cfvo type="percentile" val="50"/>
        <cfvo type="max"/>
        <color rgb="FFF8696B"/>
        <color rgb="FFFFEB84"/>
        <color rgb="FF63BE7B"/>
      </colorScale>
    </cfRule>
  </conditionalFormatting>
  <conditionalFormatting sqref="X58:AA58">
    <cfRule type="colorScale" priority="36">
      <colorScale>
        <cfvo type="min"/>
        <cfvo type="percentile" val="50"/>
        <cfvo type="max"/>
        <color rgb="FFF8696B"/>
        <color rgb="FFFFEB84"/>
        <color rgb="FF63BE7B"/>
      </colorScale>
    </cfRule>
  </conditionalFormatting>
  <conditionalFormatting sqref="N67:Q70 I69:L70 I67:L67">
    <cfRule type="colorScale" priority="20">
      <colorScale>
        <cfvo type="min"/>
        <cfvo type="percentile" val="50"/>
        <cfvo type="max"/>
        <color rgb="FFF8696B"/>
        <color rgb="FFFFEB84"/>
        <color rgb="FF63BE7B"/>
      </colorScale>
    </cfRule>
  </conditionalFormatting>
  <conditionalFormatting sqref="S67:V70">
    <cfRule type="colorScale" priority="21">
      <colorScale>
        <cfvo type="min"/>
        <cfvo type="percentile" val="50"/>
        <cfvo type="max"/>
        <color rgb="FFF8696B"/>
        <color rgb="FFFFEB84"/>
        <color rgb="FF63BE7B"/>
      </colorScale>
    </cfRule>
  </conditionalFormatting>
  <conditionalFormatting sqref="X67:AA70">
    <cfRule type="colorScale" priority="22">
      <colorScale>
        <cfvo type="min"/>
        <cfvo type="percentile" val="50"/>
        <cfvo type="max"/>
        <color rgb="FFF8696B"/>
        <color rgb="FFFFEB84"/>
        <color rgb="FF63BE7B"/>
      </colorScale>
    </cfRule>
  </conditionalFormatting>
  <pageMargins left="0.7" right="0.7" top="0.75" bottom="0.75" header="0.3" footer="0.3"/>
  <pageSetup paperSize="9" orientation="portrait" r:id="rId1"/>
  <headerFooter>
    <oddFooter>&amp;L&amp;1#&amp;"Calibri"&amp;11&amp;K000000OFFICIAL</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DF9791B6CE2B34B9DFBD089726B6637" ma:contentTypeVersion="16" ma:contentTypeDescription="Create a new document." ma:contentTypeScope="" ma:versionID="297517d4779b4865525b4fe96c86a4d7">
  <xsd:schema xmlns:xsd="http://www.w3.org/2001/XMLSchema" xmlns:xs="http://www.w3.org/2001/XMLSchema" xmlns:p="http://schemas.microsoft.com/office/2006/metadata/properties" xmlns:ns2="7f848f8e-cddd-4998-907f-8fc4bc9a4fc8" xmlns:ns3="6e52b78e-056c-4036-a91a-48bb01830af9" targetNamespace="http://schemas.microsoft.com/office/2006/metadata/properties" ma:root="true" ma:fieldsID="5e7692cb0ab8f267a1f59f2a8d1eba14" ns2:_="" ns3:_="">
    <xsd:import namespace="7f848f8e-cddd-4998-907f-8fc4bc9a4fc8"/>
    <xsd:import namespace="6e52b78e-056c-4036-a91a-48bb01830af9"/>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DateTaken" minOccurs="0"/>
                <xsd:element ref="ns2:MediaServiceAutoTags" minOccurs="0"/>
                <xsd:element ref="ns2:MediaServiceGenerationTime" minOccurs="0"/>
                <xsd:element ref="ns2:MediaServiceEventHashCode" minOccurs="0"/>
                <xsd:element ref="ns2:MediaServiceOCR" minOccurs="0"/>
                <xsd:element ref="ns2:MediaServiceLocation" minOccurs="0"/>
                <xsd:element ref="ns2:MediaLengthInSeconds"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f848f8e-cddd-4998-907f-8fc4bc9a4fc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9292314e-c97d-49c1-8ae7-4cb6e1c4f97c"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6e52b78e-056c-4036-a91a-48bb01830af9"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fee59910-7a7b-42d6-a915-64e532fc1ab7}" ma:internalName="TaxCatchAll" ma:showField="CatchAllData" ma:web="6e52b78e-056c-4036-a91a-48bb01830af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SharedWithUsers xmlns="6e52b78e-056c-4036-a91a-48bb01830af9">
      <UserInfo>
        <DisplayName/>
        <AccountId xsi:nil="true"/>
        <AccountType/>
      </UserInfo>
    </SharedWithUsers>
    <lcf76f155ced4ddcb4097134ff3c332f xmlns="7f848f8e-cddd-4998-907f-8fc4bc9a4fc8">
      <Terms xmlns="http://schemas.microsoft.com/office/infopath/2007/PartnerControls"/>
    </lcf76f155ced4ddcb4097134ff3c332f>
    <TaxCatchAll xmlns="6e52b78e-056c-4036-a91a-48bb01830af9"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FFBA609-208A-4764-8A1D-7B4C77E20BA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f848f8e-cddd-4998-907f-8fc4bc9a4fc8"/>
    <ds:schemaRef ds:uri="6e52b78e-056c-4036-a91a-48bb01830af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F3765FE-51F8-49D6-B186-36A4ECB4AF7B}">
  <ds:schemaRefs>
    <ds:schemaRef ds:uri="http://schemas.microsoft.com/office/2006/metadata/properties"/>
    <ds:schemaRef ds:uri="http://schemas.microsoft.com/office/infopath/2007/PartnerControls"/>
    <ds:schemaRef ds:uri="6e52b78e-056c-4036-a91a-48bb01830af9"/>
    <ds:schemaRef ds:uri="7f848f8e-cddd-4998-907f-8fc4bc9a4fc8"/>
  </ds:schemaRefs>
</ds:datastoreItem>
</file>

<file path=customXml/itemProps3.xml><?xml version="1.0" encoding="utf-8"?>
<ds:datastoreItem xmlns:ds="http://schemas.openxmlformats.org/officeDocument/2006/customXml" ds:itemID="{D711782F-4681-416C-8C7B-578E1154E87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Home</vt:lpstr>
      <vt:lpstr>Project Information</vt:lpstr>
      <vt:lpstr>Project Factors</vt:lpstr>
      <vt:lpstr>Construction Factors</vt:lpstr>
      <vt:lpstr>Element Design</vt:lpstr>
      <vt:lpstr>Report</vt:lpstr>
      <vt:lpstr>Report Backend</vt:lpstr>
      <vt:lpstr>Backend</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Max Peethamparam (DTF)</dc:creator>
  <cp:keywords/>
  <dc:description/>
  <cp:lastModifiedBy>Matthew P Kehoe (DTF)</cp:lastModifiedBy>
  <cp:revision/>
  <dcterms:created xsi:type="dcterms:W3CDTF">2022-02-17T23:58:35Z</dcterms:created>
  <dcterms:modified xsi:type="dcterms:W3CDTF">2022-06-24T02:16:55Z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0x0101001DF9791B6CE2B34B9DFBD089726B6637</vt:lpwstr>
  </property>
  <property fmtid="{D5CDD505-2E9C-101B-9397-08002B2CF9AE}" pid="3" name="Order">
    <vt:r8>6700</vt:r8>
  </property>
  <property fmtid="{D5CDD505-2E9C-101B-9397-08002B2CF9AE}" pid="4" name="TriggerFlowInfo">
    <vt:lpwstr/>
  </property>
  <property fmtid="{D5CDD505-2E9C-101B-9397-08002B2CF9AE}" pid="5" name="ComplianceAssetId">
    <vt:lpwstr/>
  </property>
  <property fmtid="{D5CDD505-2E9C-101B-9397-08002B2CF9AE}" pid="6" name="_ExtendedDescription">
    <vt:lpwstr/>
  </property>
  <property fmtid="{D5CDD505-2E9C-101B-9397-08002B2CF9AE}" pid="7" name="MediaServiceImageTags">
    <vt:lpwstr/>
  </property>
  <property fmtid="{D5CDD505-2E9C-101B-9397-08002B2CF9AE}" pid="8" name="MSIP_Label_7158ebbd-6c5e-441f-bfc9-4eb8c11e3978_Enabled">
    <vt:lpwstr>true</vt:lpwstr>
  </property>
  <property fmtid="{D5CDD505-2E9C-101B-9397-08002B2CF9AE}" pid="9" name="MSIP_Label_7158ebbd-6c5e-441f-bfc9-4eb8c11e3978_SetDate">
    <vt:lpwstr>2022-06-20T21:34:00Z</vt:lpwstr>
  </property>
  <property fmtid="{D5CDD505-2E9C-101B-9397-08002B2CF9AE}" pid="10" name="MSIP_Label_7158ebbd-6c5e-441f-bfc9-4eb8c11e3978_Method">
    <vt:lpwstr>Privileged</vt:lpwstr>
  </property>
  <property fmtid="{D5CDD505-2E9C-101B-9397-08002B2CF9AE}" pid="11" name="MSIP_Label_7158ebbd-6c5e-441f-bfc9-4eb8c11e3978_Name">
    <vt:lpwstr>7158ebbd-6c5e-441f-bfc9-4eb8c11e3978</vt:lpwstr>
  </property>
  <property fmtid="{D5CDD505-2E9C-101B-9397-08002B2CF9AE}" pid="12" name="MSIP_Label_7158ebbd-6c5e-441f-bfc9-4eb8c11e3978_SiteId">
    <vt:lpwstr>722ea0be-3e1c-4b11-ad6f-9401d6856e24</vt:lpwstr>
  </property>
  <property fmtid="{D5CDD505-2E9C-101B-9397-08002B2CF9AE}" pid="13" name="MSIP_Label_7158ebbd-6c5e-441f-bfc9-4eb8c11e3978_ActionId">
    <vt:lpwstr>1da4d459-a1d1-4c67-8650-d67eb02981ef</vt:lpwstr>
  </property>
  <property fmtid="{D5CDD505-2E9C-101B-9397-08002B2CF9AE}" pid="14" name="MSIP_Label_7158ebbd-6c5e-441f-bfc9-4eb8c11e3978_ContentBits">
    <vt:lpwstr>2</vt:lpwstr>
  </property>
</Properties>
</file>