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c33d3987857348e1" Type="http://schemas.microsoft.com/office/2007/relationships/ui/extensibility" Target="customUI/customUI14.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1563B04E-AB91-75FE-B8BC-B18F01832D57}"/>
  <workbookPr codeName="ThisWorkbook" defaultThemeVersion="124226"/>
  <bookViews>
    <workbookView xWindow="0" yWindow="0" windowWidth="28800" windowHeight="13410" activeTab="1"/>
  </bookViews>
  <sheets>
    <sheet name="KPI and Intervention assessment" sheetId="2" r:id="rId1"/>
    <sheet name="ROA Worksheet" sheetId="1" r:id="rId2"/>
  </sheets>
  <definedNames>
    <definedName name="Benefit1KPI1">'KPI and Intervention assessment'!$D$10</definedName>
    <definedName name="Benefit1KPI1Rating">'KPI and Intervention assessment'!$D$9</definedName>
    <definedName name="Benefit1KPI2">'KPI and Intervention assessment'!$E$10</definedName>
    <definedName name="Benefit1KPI2Rating">'KPI and Intervention assessment'!$E$9</definedName>
    <definedName name="Benefit2KPI1">'KPI and Intervention assessment'!$F$10</definedName>
    <definedName name="Benefit2KPI1Rating">'KPI and Intervention assessment'!$F$9</definedName>
    <definedName name="Benefit2KPI2">'KPI and Intervention assessment'!$G$10</definedName>
    <definedName name="Benefit2KPI2Rating">'KPI and Intervention assessment'!$G$9</definedName>
    <definedName name="Benefit3KPI1">'KPI and Intervention assessment'!$H$10</definedName>
    <definedName name="Benefit3KPI1Rating">'KPI and Intervention assessment'!$H$9</definedName>
    <definedName name="Benefit3KPI2">'KPI and Intervention assessment'!$I$10</definedName>
    <definedName name="Benefit3KPI2Rating">'KPI and Intervention assessment'!$I$9</definedName>
    <definedName name="Benefit4KPI1">'KPI and Intervention assessment'!$J$10</definedName>
    <definedName name="Benefit4KPI1Rating">'KPI and Intervention assessment'!$J$9</definedName>
    <definedName name="Benefit4KPI2">'KPI and Intervention assessment'!$K$10</definedName>
    <definedName name="Benefit4KPI2Rating">'KPI and Intervention assessment'!$K$9</definedName>
    <definedName name="DepartmentName">'ROA Worksheet'!$J$2</definedName>
    <definedName name="InvestmentSubtitle">'ROA Worksheet'!$B$5</definedName>
    <definedName name="InvestmentTitle">'ROA Worksheet'!$B$3</definedName>
    <definedName name="Option1Benefit1">'KPI and Intervention assessment'!$D$16</definedName>
    <definedName name="Option1Benefit2">'KPI and Intervention assessment'!$F$16</definedName>
    <definedName name="Option1Benefit3">'KPI and Intervention assessment'!$H$16</definedName>
    <definedName name="Option1Benefit4">'KPI and Intervention assessment'!$J$16</definedName>
    <definedName name="Option1Description">'KPI and Intervention assessment'!$B$5</definedName>
    <definedName name="Option1Interventions">'KPI and Intervention assessment'!$B$10</definedName>
    <definedName name="Option1Title">'KPI and Intervention assessment'!$B$4</definedName>
    <definedName name="Option1WeightedBenefit">'KPI and Intervention assessment'!$L$16</definedName>
    <definedName name="Option2Benefit1">'KPI and Intervention assessment'!$D$32</definedName>
    <definedName name="Option2Benefit2">'KPI and Intervention assessment'!$F$32</definedName>
    <definedName name="Option2Benefit3">'KPI and Intervention assessment'!$H$32</definedName>
    <definedName name="Option2Benefit4">'KPI and Intervention assessment'!$J$32</definedName>
    <definedName name="Option2Description">'KPI and Intervention assessment'!$B$21</definedName>
    <definedName name="Option2Interventions">'KPI and Intervention assessment'!$B$26</definedName>
    <definedName name="Option2Title">'KPI and Intervention assessment'!$B$20</definedName>
    <definedName name="Option2WeightedBenefit">'KPI and Intervention assessment'!$L$32</definedName>
    <definedName name="Option3Benefit1">'KPI and Intervention assessment'!$D$48</definedName>
    <definedName name="Option3Benefit2">'KPI and Intervention assessment'!$F$48</definedName>
    <definedName name="Option3Benefit3">'KPI and Intervention assessment'!$H$48</definedName>
    <definedName name="Option3Benefit4">'KPI and Intervention assessment'!$J$48</definedName>
    <definedName name="Option3Description">'KPI and Intervention assessment'!$B$37</definedName>
    <definedName name="Option3Interventions">'KPI and Intervention assessment'!$B$42</definedName>
    <definedName name="Option3Title">'KPI and Intervention assessment'!$B$36</definedName>
    <definedName name="Option3WeightedBenefit">'KPI and Intervention assessment'!$L$48</definedName>
    <definedName name="Option4Benefit1">'KPI and Intervention assessment'!$D$64</definedName>
    <definedName name="Option4Benefit2">'KPI and Intervention assessment'!$F$64</definedName>
    <definedName name="Option4Benefit3">'KPI and Intervention assessment'!$H$64</definedName>
    <definedName name="Option4Benefit4">'KPI and Intervention assessment'!$J$64</definedName>
    <definedName name="Option4Description">'KPI and Intervention assessment'!$B$53</definedName>
    <definedName name="Option4Interventions">'KPI and Intervention assessment'!$B$58</definedName>
    <definedName name="Option4Title">'KPI and Intervention assessment'!$B$52</definedName>
    <definedName name="Option4WeightedBenefit">'KPI and Intervention assessment'!$L$64</definedName>
    <definedName name="Option5Benefit1">'KPI and Intervention assessment'!$D$80</definedName>
    <definedName name="Option5Benefit2">'KPI and Intervention assessment'!$F$80</definedName>
    <definedName name="Option5Benefit3">'KPI and Intervention assessment'!$H$80</definedName>
    <definedName name="Option5Benefit4">'KPI and Intervention assessment'!$J$80</definedName>
    <definedName name="Option5Description">'KPI and Intervention assessment'!$B$69</definedName>
    <definedName name="Option5Interventions">'KPI and Intervention assessment'!$B$74</definedName>
    <definedName name="Option5Title">'KPI and Intervention assessment'!$B$68</definedName>
    <definedName name="Option5WeightedBenefit">'KPI and Intervention assessment'!$L$80</definedName>
    <definedName name="Option6Benefit1">'KPI and Intervention assessment'!$D$96</definedName>
    <definedName name="Option6Benefit2">'KPI and Intervention assessment'!$F$96</definedName>
    <definedName name="Option6Benefit3">'KPI and Intervention assessment'!$H$96</definedName>
    <definedName name="Option6Benefit4">'KPI and Intervention assessment'!$J$96</definedName>
    <definedName name="Option6Description">'KPI and Intervention assessment'!$B$85</definedName>
    <definedName name="Option6Interventions">'KPI and Intervention assessment'!$B$90</definedName>
    <definedName name="Option6Title">'KPI and Intervention assessment'!$B$84</definedName>
    <definedName name="Option6WeightedBenefit">'KPI and Intervention assessment'!$L$96</definedName>
    <definedName name="OverallAssessment">'ROA Worksheet'!$E$67</definedName>
    <definedName name="_xlnm.Print_Area" localSheetId="1">'ROA Worksheet'!$A$5:$J$89</definedName>
    <definedName name="Recommendation">'ROA Worksheet'!$E$70</definedName>
    <definedName name="ROAInterventions">'ROA Worksheet'!$A$12</definedName>
    <definedName name="ROARisks">'ROA Worksheet'!$A$42</definedName>
  </definedNames>
  <calcPr calcId="171027"/>
</workbook>
</file>

<file path=xl/calcChain.xml><?xml version="1.0" encoding="utf-8"?>
<calcChain xmlns="http://schemas.openxmlformats.org/spreadsheetml/2006/main">
  <c r="K89" i="2" l="1"/>
  <c r="J89" i="2"/>
  <c r="I89" i="2"/>
  <c r="H89" i="2"/>
  <c r="G89" i="2"/>
  <c r="F89" i="2"/>
  <c r="E89" i="2"/>
  <c r="D89" i="2"/>
  <c r="K73" i="2"/>
  <c r="J73" i="2"/>
  <c r="I73" i="2"/>
  <c r="H73" i="2"/>
  <c r="G73" i="2"/>
  <c r="F73" i="2"/>
  <c r="E73" i="2"/>
  <c r="D73" i="2"/>
  <c r="K57" i="2"/>
  <c r="J57" i="2"/>
  <c r="I57" i="2"/>
  <c r="H57" i="2"/>
  <c r="G57" i="2"/>
  <c r="F57" i="2"/>
  <c r="E57" i="2"/>
  <c r="D57" i="2"/>
  <c r="K41" i="2"/>
  <c r="J41" i="2"/>
  <c r="I41" i="2"/>
  <c r="H41" i="2"/>
  <c r="G41" i="2"/>
  <c r="F41" i="2"/>
  <c r="E41" i="2"/>
  <c r="D41" i="2"/>
  <c r="K25" i="2"/>
  <c r="J25" i="2"/>
  <c r="I25" i="2"/>
  <c r="H25" i="2"/>
  <c r="G25" i="2"/>
  <c r="F25" i="2"/>
  <c r="E25" i="2"/>
  <c r="D25" i="2"/>
  <c r="K95" i="2" l="1"/>
  <c r="J95" i="2"/>
  <c r="I95" i="2"/>
  <c r="H95" i="2"/>
  <c r="G95" i="2"/>
  <c r="F95" i="2"/>
  <c r="E95" i="2"/>
  <c r="D95" i="2"/>
  <c r="K79" i="2"/>
  <c r="J79" i="2"/>
  <c r="I79" i="2"/>
  <c r="H79" i="2"/>
  <c r="G79" i="2"/>
  <c r="F79" i="2"/>
  <c r="E79" i="2"/>
  <c r="D79" i="2"/>
  <c r="K63" i="2"/>
  <c r="J63" i="2"/>
  <c r="I63" i="2"/>
  <c r="H63" i="2"/>
  <c r="G63" i="2"/>
  <c r="F63" i="2"/>
  <c r="E63" i="2"/>
  <c r="D63" i="2"/>
  <c r="K47" i="2"/>
  <c r="J47" i="2"/>
  <c r="I47" i="2"/>
  <c r="H47" i="2"/>
  <c r="G47" i="2"/>
  <c r="F47" i="2"/>
  <c r="E47" i="2"/>
  <c r="D47" i="2"/>
  <c r="K31" i="2"/>
  <c r="J31" i="2"/>
  <c r="I31" i="2"/>
  <c r="H31" i="2"/>
  <c r="G31" i="2"/>
  <c r="F31" i="2"/>
  <c r="E31" i="2"/>
  <c r="D31" i="2"/>
  <c r="K15" i="2"/>
  <c r="J15" i="2"/>
  <c r="J16" i="2" s="1"/>
  <c r="I15" i="2"/>
  <c r="H15" i="2"/>
  <c r="G15" i="2"/>
  <c r="F15" i="2"/>
  <c r="E15" i="2"/>
  <c r="D15" i="2"/>
  <c r="F16" i="2" l="1"/>
  <c r="H16" i="2"/>
  <c r="D16" i="2"/>
  <c r="E11" i="1" l="1"/>
  <c r="F24" i="1" l="1"/>
  <c r="G24" i="1"/>
  <c r="H24" i="1"/>
  <c r="I24" i="1"/>
  <c r="J24" i="1"/>
  <c r="E24" i="1"/>
  <c r="C95" i="2"/>
  <c r="C79" i="2"/>
  <c r="C63" i="2"/>
  <c r="C47" i="2"/>
  <c r="C31" i="2"/>
  <c r="C15" i="2"/>
  <c r="K90" i="2" l="1"/>
  <c r="J90" i="2"/>
  <c r="I90" i="2"/>
  <c r="H90" i="2"/>
  <c r="G90" i="2"/>
  <c r="F90" i="2"/>
  <c r="E90" i="2"/>
  <c r="D90" i="2"/>
  <c r="K74" i="2"/>
  <c r="J74" i="2"/>
  <c r="I74" i="2"/>
  <c r="H74" i="2"/>
  <c r="G74" i="2"/>
  <c r="F74" i="2"/>
  <c r="E74" i="2"/>
  <c r="D74" i="2"/>
  <c r="K58" i="2"/>
  <c r="J58" i="2"/>
  <c r="I58" i="2"/>
  <c r="H58" i="2"/>
  <c r="G58" i="2"/>
  <c r="F58" i="2"/>
  <c r="E58" i="2"/>
  <c r="D58" i="2"/>
  <c r="K42" i="2"/>
  <c r="J42" i="2"/>
  <c r="I42" i="2"/>
  <c r="H42" i="2"/>
  <c r="G42" i="2"/>
  <c r="F42" i="2"/>
  <c r="E42" i="2"/>
  <c r="D42" i="2"/>
  <c r="K26" i="2"/>
  <c r="J26" i="2"/>
  <c r="I26" i="2"/>
  <c r="H26" i="2"/>
  <c r="G26" i="2"/>
  <c r="F26" i="2"/>
  <c r="E26" i="2"/>
  <c r="D26" i="2"/>
  <c r="J80" i="2"/>
  <c r="J48" i="2"/>
  <c r="H80" i="2"/>
  <c r="H48" i="2"/>
  <c r="F80" i="2"/>
  <c r="F48" i="2"/>
  <c r="F64" i="2" l="1"/>
  <c r="H32" i="2"/>
  <c r="H96" i="2"/>
  <c r="J64" i="2"/>
  <c r="F32" i="2"/>
  <c r="F96" i="2"/>
  <c r="H64" i="2"/>
  <c r="J32" i="2"/>
  <c r="J96" i="2"/>
  <c r="J11" i="1"/>
  <c r="I11" i="1"/>
  <c r="H11" i="1"/>
  <c r="G11" i="1"/>
  <c r="F11" i="1"/>
  <c r="J39" i="1" l="1"/>
  <c r="J38" i="1"/>
  <c r="J40" i="1"/>
  <c r="I38" i="1" l="1"/>
  <c r="G38" i="1"/>
  <c r="G40" i="1"/>
  <c r="H38" i="1"/>
  <c r="H40" i="1"/>
  <c r="I40" i="1"/>
  <c r="G39" i="1"/>
  <c r="H39" i="1"/>
  <c r="I39" i="1"/>
  <c r="E39" i="1" l="1"/>
  <c r="E40" i="1"/>
  <c r="E38" i="1"/>
  <c r="F40" i="1"/>
  <c r="F39" i="1"/>
  <c r="F38" i="1"/>
  <c r="H34" i="1" l="1"/>
  <c r="E34" i="1" l="1"/>
  <c r="F34" i="1"/>
  <c r="G34" i="1"/>
  <c r="I34" i="1"/>
  <c r="J34" i="1"/>
  <c r="L16" i="2" l="1"/>
  <c r="E36" i="1" s="1"/>
  <c r="D32" i="2"/>
  <c r="D80" i="2"/>
  <c r="D48" i="2" l="1"/>
  <c r="L48" i="2" s="1"/>
  <c r="G36" i="1" s="1"/>
  <c r="D64" i="2"/>
  <c r="L64" i="2" s="1"/>
  <c r="H36" i="1" s="1"/>
  <c r="D96" i="2"/>
  <c r="L96" i="2" s="1"/>
  <c r="J36" i="1" s="1"/>
  <c r="E37" i="1"/>
  <c r="L80" i="2"/>
  <c r="I36" i="1" s="1"/>
  <c r="I37" i="1"/>
  <c r="F37" i="1"/>
  <c r="L32" i="2"/>
  <c r="F36" i="1" s="1"/>
  <c r="J37" i="1" l="1"/>
  <c r="H37" i="1"/>
  <c r="G37" i="1"/>
</calcChain>
</file>

<file path=xl/comments1.xml><?xml version="1.0" encoding="utf-8"?>
<comments xmlns="http://schemas.openxmlformats.org/spreadsheetml/2006/main">
  <authors>
    <author>Liz Grainger</author>
  </authors>
  <commentList>
    <comment ref="F59" authorId="0">
      <text>
        <r>
          <rPr>
            <b/>
            <sz val="9"/>
            <color indexed="81"/>
            <rFont val="Tahoma"/>
            <family val="2"/>
          </rPr>
          <t>Liz Grainger:</t>
        </r>
        <r>
          <rPr>
            <sz val="9"/>
            <color indexed="81"/>
            <rFont val="Tahoma"/>
            <family val="2"/>
          </rPr>
          <t xml:space="preserve">
New ICT in a courtroom costs $80-120k depedning on sophistication. Assumes shared central platform. Allows for some refurb to create RWRs</t>
        </r>
      </text>
    </comment>
    <comment ref="B80" authorId="0">
      <text>
        <r>
          <rPr>
            <b/>
            <sz val="9"/>
            <color indexed="81"/>
            <rFont val="Tahoma"/>
            <family val="2"/>
          </rPr>
          <t>Liz Grainger:</t>
        </r>
        <r>
          <rPr>
            <sz val="9"/>
            <color indexed="81"/>
            <rFont val="Tahoma"/>
            <family val="2"/>
          </rPr>
          <t xml:space="preserve">
I think this needs to clarified as this is sometimes not understood and, again focuses the mind back on the lead-time for benefit delivery</t>
        </r>
      </text>
    </comment>
  </commentList>
</comments>
</file>

<file path=xl/sharedStrings.xml><?xml version="1.0" encoding="utf-8"?>
<sst xmlns="http://schemas.openxmlformats.org/spreadsheetml/2006/main" count="290" uniqueCount="186">
  <si>
    <t>Initial Workshop:</t>
  </si>
  <si>
    <t>Version No.:</t>
  </si>
  <si>
    <t>Last Modified by:</t>
  </si>
  <si>
    <t>Option 1</t>
  </si>
  <si>
    <t>Option 2</t>
  </si>
  <si>
    <t>Option 3</t>
  </si>
  <si>
    <t>Option 4</t>
  </si>
  <si>
    <t>Option 5</t>
  </si>
  <si>
    <t>Option 6</t>
  </si>
  <si>
    <t>Benefit 1</t>
  </si>
  <si>
    <t>Benefit 2</t>
  </si>
  <si>
    <t>Benefit 3</t>
  </si>
  <si>
    <t>Total</t>
  </si>
  <si>
    <t>NOTES</t>
  </si>
  <si>
    <t>Percentage of full benefit to be delivered</t>
  </si>
  <si>
    <t>(Range)</t>
  </si>
  <si>
    <t>Ranking</t>
  </si>
  <si>
    <t>Recommendation:</t>
  </si>
  <si>
    <t>Notes:</t>
  </si>
  <si>
    <t>Overall Assessment:</t>
  </si>
  <si>
    <t>Benefits</t>
  </si>
  <si>
    <t>Cost</t>
  </si>
  <si>
    <t>&lt;Insert description here&gt;</t>
  </si>
  <si>
    <t>Risk 2</t>
  </si>
  <si>
    <t>$n mil - $n mil</t>
  </si>
  <si>
    <t>$n mil - $n mil pa</t>
  </si>
  <si>
    <t>mm-mm</t>
  </si>
  <si>
    <t>Time</t>
  </si>
  <si>
    <t>&lt;did/mm/yyyy&gt;</t>
  </si>
  <si>
    <t>&lt;e.g. 0.1, 1.0 etc.&gt;</t>
  </si>
  <si>
    <t>&lt;first name surname did/mm/yyyy &gt;</t>
  </si>
  <si>
    <t>a</t>
  </si>
  <si>
    <t>b</t>
  </si>
  <si>
    <t>c</t>
  </si>
  <si>
    <t>d</t>
  </si>
  <si>
    <t>e</t>
  </si>
  <si>
    <t>f</t>
  </si>
  <si>
    <t>g</t>
  </si>
  <si>
    <t>h</t>
  </si>
  <si>
    <t>i</t>
  </si>
  <si>
    <t>j</t>
  </si>
  <si>
    <t>Benefit 4</t>
  </si>
  <si>
    <t>Interventions</t>
  </si>
  <si>
    <t>KPI 1</t>
  </si>
  <si>
    <t>KPI 2</t>
  </si>
  <si>
    <t>Benefit Total</t>
  </si>
  <si>
    <t>KPI Score</t>
  </si>
  <si>
    <t>Interdependencies</t>
  </si>
  <si>
    <t>k</t>
  </si>
  <si>
    <t>l</t>
  </si>
  <si>
    <t xml:space="preserve">Benefit 4 </t>
  </si>
  <si>
    <t xml:space="preserve">Benefit 3 </t>
  </si>
  <si>
    <t>%</t>
  </si>
  <si>
    <t xml:space="preserve">Benefits - % benefit weighting derived from ILM
The value the investment will provide to the organisation or its customers. Benefits are the of successfully responding to the identified problem. 
A benefit is supported by one or more key performance indicators (KPIs).  </t>
  </si>
  <si>
    <t>Risk 3</t>
  </si>
  <si>
    <t>Risk 4</t>
  </si>
  <si>
    <t>Response options</t>
  </si>
  <si>
    <t>Response options should be titled to reflect the underlying strategy.</t>
  </si>
  <si>
    <t>Interdependency 1</t>
  </si>
  <si>
    <t>Interdependency 2</t>
  </si>
  <si>
    <t>Risk and uncertainty</t>
  </si>
  <si>
    <t xml:space="preserve">Risk 1 </t>
  </si>
  <si>
    <t>&lt;Insert description and rating - H,M,L&gt;</t>
  </si>
  <si>
    <t>&lt;Insert description and criticality - H,M,L&gt;</t>
  </si>
  <si>
    <t>&lt;Insert description and impact - H,M,L&gt;</t>
  </si>
  <si>
    <t xml:space="preserve">The range of interventions that could respond to the identified problem and deliver the KPIs for the expected benefits are listed in the left-hand column.  </t>
  </si>
  <si>
    <t>Against the listed interventions a spread of response options are structured to provide genuine alternative approaches to the problem.</t>
  </si>
  <si>
    <t>This is a balance of two factors: the importance of the intervention in delivering the response option, and the likely effort/cost involved.</t>
  </si>
  <si>
    <t>Timeframe - from commencement of funding to date of full benefit delivery (not completion of the investment delivery)</t>
  </si>
  <si>
    <t>Benefit delivery- rank (0-Marginal, 1-Partial, 2-Full) - See Worksheet 2.</t>
  </si>
  <si>
    <t>Dis-benefits - negative impacts that are likely to  occur as a direct consequence of  successfully implementing this option</t>
  </si>
  <si>
    <t>Risk - one to four of the most significant things that might result in the delivery of the the benefits being significantly different from expectations. These should include exogenous factors that may influence the investment's benefit delivery</t>
  </si>
  <si>
    <t>Interdependencies - identify external factors that  need to be in place if an intervention is to be successful</t>
  </si>
  <si>
    <t>Real options workshop - determine whether a real options, or managing uncertainty, analysis workshop is required.</t>
  </si>
  <si>
    <t>Ranking - considering all factors, which response option is the preferred approach to resolving the problem?</t>
  </si>
  <si>
    <t>Overall Assessment - why was the preferred response chosen? Are there any other assessment observations?</t>
  </si>
  <si>
    <t>Recommendation - how should this investment proceed…or not?</t>
  </si>
  <si>
    <t>Capital TEI- range should be sufficiently reliable to provide an order of magnitude for the response</t>
  </si>
  <si>
    <t>Capital total estimated investment (TEI) (range)</t>
  </si>
  <si>
    <t>Net incremental output costs (range)</t>
  </si>
  <si>
    <t>Output costs- output costs  should be identified  as these may substantially differ between responses.  These should be the incremental costs, directly incurred as a result of the investment, net of any expected savings as a result of the investment</t>
  </si>
  <si>
    <t>Disbenefits</t>
  </si>
  <si>
    <t>&lt;…&gt;</t>
  </si>
  <si>
    <t>Disbenefit 1</t>
  </si>
  <si>
    <t>Disbenefit 2</t>
  </si>
  <si>
    <t>Is a real options analysis workshop required? Yes/No/Maybe</t>
  </si>
  <si>
    <t>OPTION 1</t>
  </si>
  <si>
    <t>Title:</t>
  </si>
  <si>
    <t>Description:</t>
  </si>
  <si>
    <t>OPTION 2</t>
  </si>
  <si>
    <t>OPTION 3</t>
  </si>
  <si>
    <t>OPTION 4</t>
  </si>
  <si>
    <t>OPTION 5</t>
  </si>
  <si>
    <t>OPTION 6</t>
  </si>
  <si>
    <t>&lt;Option 6 title&gt;</t>
  </si>
  <si>
    <t>&lt;Option 6 description&gt;</t>
  </si>
  <si>
    <t>Business as usual / Do nothing</t>
  </si>
  <si>
    <t>Weighted 
Benefit Score</t>
  </si>
  <si>
    <t>The shaded boxes indicate which interventions are used in each response and the percentage (%) indicates the relative importance of each specific intervention within the response.  
The total should be 100%.</t>
  </si>
  <si>
    <t>1-6</t>
  </si>
  <si>
    <t>&lt;Intervention 1&gt;</t>
  </si>
  <si>
    <t>&lt;Intervention 2&gt;</t>
  </si>
  <si>
    <t>&lt;Intervention 3&gt;</t>
  </si>
  <si>
    <t>&lt;Intervention 4&gt;</t>
  </si>
  <si>
    <t>Investor:</t>
  </si>
  <si>
    <t>&lt;first name surname&gt;</t>
  </si>
  <si>
    <t>Facilitator:</t>
  </si>
  <si>
    <t>Department:</t>
  </si>
  <si>
    <t>&lt;department name&gt;</t>
  </si>
  <si>
    <t>Maintains court buildings to current standard and capacity and continues to divert caseload to other courts when capacity is available.</t>
  </si>
  <si>
    <t xml:space="preserve">KPI 1 More timely resolution </t>
  </si>
  <si>
    <t xml:space="preserve">KPI 2 Reduction in costs </t>
  </si>
  <si>
    <t>KPI 1 Reduction in re-offending</t>
  </si>
  <si>
    <t>KPI 2 Increased program completion</t>
  </si>
  <si>
    <t xml:space="preserve">KPI 2 Reduce security risks </t>
  </si>
  <si>
    <t>Maintain current court building, capacity and level of operations</t>
  </si>
  <si>
    <t>Divert portion of caseload to other regional courts with spare capacity</t>
  </si>
  <si>
    <t>Manage overall demand for court services and improve effectiveness of in-court technology</t>
  </si>
  <si>
    <t xml:space="preserve">Focuses on managing the demand for court services through targeted community education and diversionary strategies, for both criminal and civil matters. Supplements this with  improvements in in-court technology (within constraints of existing infrastructure) to increase efficiency of operations and safety of vulnerable witnesses.
</t>
  </si>
  <si>
    <t>Develop community education programs and diversion strategies to resolve matters through non-court channels</t>
  </si>
  <si>
    <t>Enhance in-court technology to support more remote-witnessing and digital evidence presentation</t>
  </si>
  <si>
    <t>Reconfigure existing site and make more use of third party sites and services (multi-site model)</t>
  </si>
  <si>
    <t>Introduces alternative modes of service delivery,  at other sites and/or through partnership arrangements  to address the demand and functionality pressures at  Noojee and improve justice outcomes. In conjunction the existing site is remodelled and the in-court technology upgraded, making the most effective and efficient use of existing infrastructure and accommodating additional judiciary and staff. This improves the safety of the court precinct and the efficiency of services.</t>
  </si>
  <si>
    <t>Expand capability to provide more diverse responses in criminal and civil matters</t>
  </si>
  <si>
    <t xml:space="preserve">Provide additional space and reconfigure existing facilities to support a wider range of justice services </t>
  </si>
  <si>
    <t>Improve physical separation  between parties and court activities</t>
  </si>
  <si>
    <t>Deliver the full range of court services from a purpose-built new facility at Noojee</t>
  </si>
  <si>
    <t xml:space="preserve">This option allows for investment in  entirely new integrated court facilities, including new in-court technology, that fully address the current and forecast capacity, service, and safety issues.   </t>
  </si>
  <si>
    <t>Provide additional space to increase capacity, improve safety and provide full range of court services from Noojee</t>
  </si>
  <si>
    <t>Adopt a regional approach to delivery of court services</t>
  </si>
  <si>
    <t>Builds capacity at neighbouring regional courts and develops a centre of excellence model, providing some economies of scale and operating efficiencies. Noojee becomes a specialist centre for therapeutic justice and ADR services, serving wider geographical area than currently.</t>
  </si>
  <si>
    <t>Reallocate majority of Noojee case load to other regional courts</t>
  </si>
  <si>
    <t>Expand court capacity, technology  and services at other courts in the region</t>
  </si>
  <si>
    <t>Upgrade capacity at Nooje to develop specialist centre for ADR and therapeutic justice services</t>
  </si>
  <si>
    <t>Other courts lack capacity to take diverted caseload  M</t>
  </si>
  <si>
    <t>Community education programs do not have desired and timely impact on behavioural change  H</t>
  </si>
  <si>
    <t>Suitable land for annex site not available M</t>
  </si>
  <si>
    <t>A suitable site is not available M</t>
  </si>
  <si>
    <t>Delivery of new services across wider region is more complex and costly than envisaged H</t>
  </si>
  <si>
    <t>Insufficient non-court channels available and/or generate poor outcomes for users H</t>
  </si>
  <si>
    <t>Demand increases faster than expected (drug-related crime, domestic violence, sexual offences) placing excessive pressures on remodelled courthouse and requiring reconsideration of other options M</t>
  </si>
  <si>
    <t>Long-term demand does not grow in accordance with current forecasts leading to either renewed pressure on capacity or excess capacity H</t>
  </si>
  <si>
    <t>Centres of excellence approach insufficiently flexible to respond to changing  volumes and patterns of demand M</t>
  </si>
  <si>
    <t>Existing infrastructure limits effectiveness of new in-court technology services M</t>
  </si>
  <si>
    <t>Insufficient skills and service providers in region to support new range of services M</t>
  </si>
  <si>
    <t>Lack of interest from local government or private market to buy or take over responsibilities for old courthouse  H</t>
  </si>
  <si>
    <t>Difficulty securing appropriately qualified and skilled staff to support speciliased services in each region M</t>
  </si>
  <si>
    <t>Remodelling is more complex, costly or time-consuming than envisaged H</t>
  </si>
  <si>
    <t>Delays and poor access to justice services will increase H</t>
  </si>
  <si>
    <t>Strategy seen as being 'soft on crime' with long lead times M</t>
  </si>
  <si>
    <t>Substantial disruption during construction will impact short to medium term capacity M</t>
  </si>
  <si>
    <t>Public recognizes little value for the investment because of the  long delivery time M</t>
  </si>
  <si>
    <t>Court users face longer travel times to court H</t>
  </si>
  <si>
    <t>Security risks  of precinct are unmitigated H</t>
  </si>
  <si>
    <t>Security risks of precinct are not fully mitigated H</t>
  </si>
  <si>
    <t>Seen to defer consideration of a long-term solution to court service delivery in region M</t>
  </si>
  <si>
    <t>Multiple communities perceive loss of service and resist change  H</t>
  </si>
  <si>
    <t>Active co-operation of other Government agencies in demand management strategies  H</t>
  </si>
  <si>
    <t>Current policy settings regarding jurisdictional boundaries, and legal, policing and sentencing practices are materially unchanged H</t>
  </si>
  <si>
    <t>Strong leadership from key stakeholders across multiple jurisdictions, LGAs, and communities H</t>
  </si>
  <si>
    <t>Strong support from judicial officers for changed service modell &amp; approach H</t>
  </si>
  <si>
    <t>Adequate investment in supporting digital  and online services M</t>
  </si>
  <si>
    <t>No</t>
  </si>
  <si>
    <t>Yes</t>
  </si>
  <si>
    <t>$ mil - $n mil</t>
  </si>
  <si>
    <t>$0.8 mil - $1 mil</t>
  </si>
  <si>
    <t>$50 mil - $80 mil</t>
  </si>
  <si>
    <t>$300 mil - $350 mil</t>
  </si>
  <si>
    <t>$100 mil - $120 mil</t>
  </si>
  <si>
    <t>$1.5 mil - $2 mil</t>
  </si>
  <si>
    <t>$2mil - $3 mil</t>
  </si>
  <si>
    <t>36mm-60mm</t>
  </si>
  <si>
    <t>12mm-48mm</t>
  </si>
  <si>
    <t>36mm-72mm</t>
  </si>
  <si>
    <t>18mm-48mm</t>
  </si>
  <si>
    <t>Option 3 is the preferred option. It delivers well on the benefits, with a manageable risk profile and significantly lower costs than the other two high benefit delivery options - Options 4 and 5. Option 3 does continue to invest in an existing asset which has inherent limitations and is likely not to be a long-term solution for the region but it represents a cost-effective and pragmatic reponse to current issues whilst other more innovative options of service delivery can be researched and developed. Option 4, as a new-build option, is an entirely asset-based response to the problems at Noojee which locks in a court capacity for the region which has a high risk of not matching future demand. Option 5 is a regional approach which is innovative and demonstrates value for money. It would, however, give rise to community and political concern and would  demand strong leadership and stakeholder management, and  highly effective support from digital services, for full benefit delivery. Option 2 has low benefit delivery but represents an innovative non-asset based approach which could generate better community outcomes in the longer term, although with risks around the nature and timing of benefit delivery. It would need strong stakeholder support and is highly dependent upon effective co-operation between agencies. Option 1 confirms the significant risks and disbenefits of continuing with current situation at Noojee and is not recommended.</t>
  </si>
  <si>
    <t>That Option 3 is further developed to confirm that the scale of benefit delivery is accurate and that the cost, risk and timeframe estimates can be validated. Options 2 and 5 should also be analysed  in more detail as potential alternatives to Option 3, if the assumptions behind Option 3 cannot be validated.</t>
  </si>
  <si>
    <t xml:space="preserve">Improving efficiency and responsiveness of justice services in Noojee: </t>
  </si>
  <si>
    <t>Redevelopment of Noojee court and services</t>
  </si>
  <si>
    <t>Instructions for creating Response Options Analysis Report (Word)</t>
  </si>
  <si>
    <t>Complete KPI intervention assess and then select Copy Interventions function under ROA Report</t>
  </si>
  <si>
    <t>Complete risk and uncertainty, disbenefit, interdependencies, cost, timeframe, ranking and overall assessment and recommendation fields (after relveant workshops)</t>
  </si>
  <si>
    <t>Save and select Create Report function to generate Word Report of Response Options Analysis</t>
  </si>
  <si>
    <t>More efficient courts</t>
  </si>
  <si>
    <t>More effective justice services</t>
  </si>
  <si>
    <t>Improved court safety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</si>
</sst>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25" x14ac:knownFonts="1">
    <font>
      <sz val="10"/>
      <color theme="1"/>
      <name val="Arial"/>
      <family val="2"/>
    </font>
    <font>
      <sz val="10"/>
      <color theme="1"/>
      <name val="Arial"/>
      <family val="2"/>
    </font>
    <font>
      <b/>
      <sz val="11"/>
      <color indexed="8"/>
      <name val="Calibri"/>
      <family val="2"/>
      <scheme val="minor"/>
    </font>
    <font>
      <sz val="10"/>
      <color theme="1"/>
      <name val="Calibri"/>
      <family val="2"/>
      <scheme val="minor"/>
    </font>
    <font>
      <sz val="8"/>
      <name val="Calibri"/>
      <family val="2"/>
      <scheme val="minor"/>
    </font>
    <font>
      <sz val="12"/>
      <color rgb="FF1665A1"/>
      <name val="Calibri"/>
      <family val="2"/>
      <scheme val="minor"/>
    </font>
    <font>
      <b/>
      <sz val="8"/>
      <color rgb="FF1665A1"/>
      <name val="Calibri"/>
      <family val="2"/>
      <scheme val="minor"/>
    </font>
    <font>
      <b/>
      <sz val="10"/>
      <color indexed="8"/>
      <name val="Calibri"/>
      <family val="2"/>
      <scheme val="minor"/>
    </font>
    <font>
      <sz val="10"/>
      <color indexed="8"/>
      <name val="Calibri"/>
      <family val="2"/>
      <scheme val="minor"/>
    </font>
    <font>
      <sz val="10"/>
      <color indexed="30"/>
      <name val="Calibri"/>
      <family val="2"/>
      <scheme val="minor"/>
    </font>
    <font>
      <sz val="10"/>
      <name val="Calibri"/>
      <family val="2"/>
      <scheme val="minor"/>
    </font>
    <font>
      <b/>
      <sz val="10"/>
      <name val="Calibri"/>
      <family val="2"/>
      <scheme val="minor"/>
    </font>
    <font>
      <sz val="16"/>
      <color rgb="FF1665A1"/>
      <name val="Calibri"/>
      <family val="2"/>
      <scheme val="minor"/>
    </font>
    <font>
      <b/>
      <sz val="12"/>
      <color indexed="8"/>
      <name val="Calibri"/>
      <family val="2"/>
      <scheme val="minor"/>
    </font>
    <font>
      <sz val="12"/>
      <color theme="1"/>
      <name val="Calibri"/>
      <family val="2"/>
      <scheme val="minor"/>
    </font>
    <font>
      <b/>
      <i/>
      <sz val="12"/>
      <color indexed="30"/>
      <name val="Calibri"/>
      <family val="2"/>
      <scheme val="minor"/>
    </font>
    <font>
      <b/>
      <sz val="12"/>
      <name val="Calibri"/>
      <family val="2"/>
      <scheme val="minor"/>
    </font>
    <font>
      <b/>
      <sz val="12"/>
      <color rgb="FF1665A1"/>
      <name val="Calibri"/>
      <family val="2"/>
      <scheme val="minor"/>
    </font>
    <font>
      <b/>
      <sz val="10"/>
      <color theme="1"/>
      <name val="Calibri"/>
      <family val="2"/>
      <scheme val="minor"/>
    </font>
    <font>
      <sz val="10"/>
      <color rgb="FFFF0000"/>
      <name val="Calibri"/>
      <family val="2"/>
      <scheme val="minor"/>
    </font>
    <font>
      <sz val="9"/>
      <color indexed="81"/>
      <name val="Tahoma"/>
      <family val="2"/>
    </font>
    <font>
      <b/>
      <sz val="9"/>
      <color indexed="81"/>
      <name val="Tahoma"/>
      <family val="2"/>
    </font>
    <font>
      <b/>
      <sz val="10"/>
      <color rgb="FF1665A1"/>
      <name val="Calibri"/>
      <family val="2"/>
      <scheme val="minor"/>
    </font>
    <font>
      <sz val="12"/>
      <color theme="1"/>
      <name val="Arial"/>
      <family val="2"/>
    </font>
    <font>
      <sz val="10"/>
      <color theme="1"/>
      <name val="Calibri"/>
      <family val="2"/>
    </font>
  </fonts>
  <fills count="10">
    <fill>
      <patternFill patternType="none"/>
    </fill>
    <fill>
      <patternFill patternType="gray125"/>
    </fill>
    <fill>
      <patternFill patternType="solid">
        <fgColor indexed="9"/>
        <bgColor indexed="64"/>
      </patternFill>
    </fill>
    <fill>
      <patternFill patternType="solid">
        <fgColor rgb="FFC4DFF6"/>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auto="1"/>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medium">
        <color theme="3"/>
      </top>
      <bottom/>
      <diagonal/>
    </border>
    <border>
      <left/>
      <right/>
      <top style="medium">
        <color rgb="FF1665A1"/>
      </top>
      <bottom/>
      <diagonal/>
    </border>
    <border>
      <left/>
      <right style="thin">
        <color theme="0" tint="-0.499984740745262"/>
      </right>
      <top style="thin">
        <color theme="0" tint="-0.249977111117893"/>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2" fillId="2" borderId="1" xfId="0" applyFont="1" applyFill="1" applyBorder="1" applyAlignment="1" applyProtection="1">
      <alignment horizontal="center" vertical="top" wrapText="1"/>
      <protection locked="0"/>
    </xf>
    <xf numFmtId="0" fontId="8" fillId="4" borderId="0" xfId="0" applyFont="1" applyFill="1" applyAlignment="1" applyProtection="1">
      <alignment vertical="top" wrapText="1"/>
      <protection locked="0"/>
    </xf>
    <xf numFmtId="0" fontId="3" fillId="4" borderId="0" xfId="0" applyFont="1" applyFill="1" applyAlignment="1" applyProtection="1">
      <alignment vertical="top" wrapText="1"/>
      <protection locked="0"/>
    </xf>
    <xf numFmtId="0" fontId="8" fillId="4" borderId="0" xfId="0" applyFont="1" applyFill="1" applyAlignment="1" applyProtection="1">
      <alignment horizontal="left" vertical="top" wrapText="1"/>
      <protection locked="0"/>
    </xf>
    <xf numFmtId="0" fontId="5" fillId="4" borderId="0" xfId="0" applyFont="1" applyFill="1" applyAlignment="1" applyProtection="1">
      <alignment vertical="top" wrapText="1"/>
      <protection locked="0"/>
    </xf>
    <xf numFmtId="0" fontId="11" fillId="4" borderId="0" xfId="0" applyFont="1" applyFill="1" applyAlignment="1" applyProtection="1">
      <alignment horizontal="left" vertical="top" wrapText="1"/>
      <protection locked="0"/>
    </xf>
    <xf numFmtId="49" fontId="10" fillId="4" borderId="0" xfId="0" applyNumberFormat="1"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9" fontId="3" fillId="4" borderId="0" xfId="2" applyFont="1" applyFill="1" applyAlignment="1" applyProtection="1">
      <alignment horizontal="right" vertical="top" wrapText="1"/>
      <protection locked="0"/>
    </xf>
    <xf numFmtId="0" fontId="8"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6" fillId="3" borderId="0" xfId="0" applyFont="1" applyFill="1" applyAlignment="1" applyProtection="1">
      <alignment horizontal="left" vertical="top" wrapText="1"/>
      <protection locked="0"/>
    </xf>
    <xf numFmtId="14" fontId="6" fillId="3" borderId="0" xfId="0" applyNumberFormat="1" applyFont="1" applyFill="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7" fillId="3" borderId="0" xfId="0" applyFont="1" applyFill="1" applyAlignment="1" applyProtection="1">
      <alignment vertical="top"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horizontal="right" vertical="top" wrapText="1"/>
      <protection locked="0"/>
    </xf>
    <xf numFmtId="0" fontId="14" fillId="4" borderId="0" xfId="0" applyFont="1" applyFill="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9" fontId="10" fillId="2" borderId="1" xfId="2" applyFont="1" applyFill="1" applyBorder="1" applyAlignment="1" applyProtection="1">
      <alignment horizontal="right" vertical="top" wrapText="1"/>
      <protection locked="0"/>
    </xf>
    <xf numFmtId="0" fontId="17" fillId="4" borderId="0" xfId="0" applyFont="1" applyFill="1" applyAlignment="1" applyProtection="1">
      <alignment vertical="top" wrapText="1"/>
      <protection locked="0"/>
    </xf>
    <xf numFmtId="49" fontId="10" fillId="2" borderId="1" xfId="1" applyNumberFormat="1" applyFont="1" applyFill="1" applyBorder="1" applyAlignment="1" applyProtection="1">
      <alignment horizontal="center" vertical="top" wrapText="1"/>
      <protection locked="0"/>
    </xf>
    <xf numFmtId="49" fontId="10" fillId="0" borderId="1" xfId="1" applyNumberFormat="1" applyFont="1" applyFill="1" applyBorder="1" applyAlignment="1" applyProtection="1">
      <alignment horizontal="center" vertical="top" wrapText="1"/>
      <protection locked="0"/>
    </xf>
    <xf numFmtId="1" fontId="16" fillId="2" borderId="1" xfId="1" applyNumberFormat="1" applyFont="1" applyFill="1" applyBorder="1" applyAlignment="1" applyProtection="1">
      <alignment horizontal="center" vertical="top" wrapText="1"/>
      <protection locked="0"/>
    </xf>
    <xf numFmtId="1" fontId="16" fillId="4" borderId="0" xfId="1" applyNumberFormat="1" applyFont="1" applyFill="1" applyBorder="1" applyAlignment="1" applyProtection="1">
      <alignment horizontal="center" vertical="top" wrapText="1"/>
      <protection locked="0"/>
    </xf>
    <xf numFmtId="0" fontId="10" fillId="2" borderId="5" xfId="0" applyFont="1" applyFill="1" applyBorder="1" applyAlignment="1" applyProtection="1">
      <alignment horizontal="left" vertical="top" wrapText="1"/>
      <protection locked="0"/>
    </xf>
    <xf numFmtId="0" fontId="18" fillId="4" borderId="0" xfId="0" applyFont="1" applyFill="1" applyAlignment="1" applyProtection="1">
      <alignment vertical="top" wrapText="1"/>
      <protection locked="0"/>
    </xf>
    <xf numFmtId="0" fontId="10" fillId="2" borderId="5"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2" fillId="2" borderId="1" xfId="0" applyNumberFormat="1" applyFont="1" applyFill="1" applyBorder="1" applyAlignment="1" applyProtection="1">
      <alignment horizontal="center" vertical="top" wrapText="1"/>
      <protection locked="0"/>
    </xf>
    <xf numFmtId="1" fontId="16" fillId="4" borderId="1" xfId="1" applyNumberFormat="1" applyFont="1" applyFill="1" applyBorder="1" applyAlignment="1" applyProtection="1">
      <alignment horizontal="center" vertical="top" wrapText="1"/>
      <protection locked="0"/>
    </xf>
    <xf numFmtId="0" fontId="19" fillId="4"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165" fontId="13" fillId="2" borderId="6" xfId="2" applyNumberFormat="1" applyFont="1" applyFill="1" applyBorder="1" applyAlignment="1" applyProtection="1">
      <alignment horizontal="center" vertical="top" wrapText="1"/>
    </xf>
    <xf numFmtId="165" fontId="10" fillId="2" borderId="1" xfId="1"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0" fontId="8" fillId="4" borderId="0" xfId="0" applyFont="1" applyFill="1" applyAlignment="1" applyProtection="1">
      <alignment vertical="top" wrapText="1"/>
      <protection locked="0"/>
    </xf>
    <xf numFmtId="0" fontId="10" fillId="7" borderId="10" xfId="0" applyFont="1" applyFill="1" applyBorder="1" applyAlignment="1" applyProtection="1">
      <alignment horizontal="left" vertical="top" wrapText="1"/>
      <protection locked="0"/>
    </xf>
    <xf numFmtId="0" fontId="10" fillId="7" borderId="9" xfId="0" applyFont="1" applyFill="1" applyBorder="1" applyAlignment="1" applyProtection="1">
      <alignment horizontal="left" vertical="top" wrapText="1"/>
      <protection locked="0"/>
    </xf>
    <xf numFmtId="49" fontId="10" fillId="7" borderId="9" xfId="1" applyNumberFormat="1" applyFont="1" applyFill="1" applyBorder="1" applyAlignment="1" applyProtection="1">
      <alignment horizontal="center" vertical="top" wrapText="1"/>
      <protection locked="0"/>
    </xf>
    <xf numFmtId="49" fontId="10" fillId="7" borderId="11" xfId="1" applyNumberFormat="1" applyFont="1" applyFill="1" applyBorder="1" applyAlignment="1" applyProtection="1">
      <alignment horizontal="center" vertical="top" wrapText="1"/>
      <protection locked="0"/>
    </xf>
    <xf numFmtId="0" fontId="17" fillId="2" borderId="3" xfId="0" applyFont="1" applyFill="1" applyBorder="1" applyAlignment="1" applyProtection="1">
      <alignment vertical="top" wrapText="1"/>
      <protection locked="0"/>
    </xf>
    <xf numFmtId="0" fontId="8" fillId="4" borderId="0" xfId="0" applyFont="1" applyFill="1" applyAlignment="1" applyProtection="1">
      <alignment vertical="top" wrapText="1"/>
      <protection locked="0"/>
    </xf>
    <xf numFmtId="0" fontId="17"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protection locked="0"/>
    </xf>
    <xf numFmtId="0" fontId="17"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top"/>
      <protection locked="0"/>
    </xf>
    <xf numFmtId="0" fontId="15" fillId="0" borderId="9" xfId="0" applyFont="1" applyFill="1" applyBorder="1" applyAlignment="1" applyProtection="1">
      <alignment horizontal="left" vertical="top"/>
      <protection locked="0"/>
    </xf>
    <xf numFmtId="0" fontId="17" fillId="0" borderId="0" xfId="0" applyFont="1" applyFill="1" applyAlignment="1" applyProtection="1">
      <alignment horizontal="left" vertical="top"/>
      <protection locked="0"/>
    </xf>
    <xf numFmtId="9" fontId="17" fillId="0" borderId="0" xfId="0" applyNumberFormat="1" applyFont="1" applyFill="1" applyAlignment="1" applyProtection="1">
      <alignment horizontal="center" vertical="top"/>
      <protection locked="0"/>
    </xf>
    <xf numFmtId="0" fontId="17" fillId="0" borderId="0" xfId="0" applyFont="1" applyFill="1" applyBorder="1" applyAlignment="1" applyProtection="1">
      <alignment vertical="top"/>
      <protection locked="0"/>
    </xf>
    <xf numFmtId="9" fontId="17" fillId="0" borderId="0"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protection locked="0"/>
    </xf>
    <xf numFmtId="0" fontId="17" fillId="0" borderId="0" xfId="0" applyFont="1" applyFill="1" applyAlignment="1" applyProtection="1">
      <alignment vertical="top"/>
      <protection locked="0"/>
    </xf>
    <xf numFmtId="165" fontId="17" fillId="0" borderId="0" xfId="0" applyNumberFormat="1" applyFont="1" applyFill="1" applyBorder="1" applyAlignment="1" applyProtection="1">
      <alignment vertical="top"/>
      <protection locked="0"/>
    </xf>
    <xf numFmtId="0" fontId="5" fillId="0" borderId="0"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protection locked="0"/>
    </xf>
    <xf numFmtId="0" fontId="17" fillId="0" borderId="13" xfId="0" applyFont="1" applyFill="1" applyBorder="1" applyAlignment="1" applyProtection="1">
      <alignment horizontal="left" vertical="top" wrapText="1"/>
      <protection locked="0"/>
    </xf>
    <xf numFmtId="0" fontId="8" fillId="2" borderId="1" xfId="0" applyNumberFormat="1"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8" borderId="0" xfId="0" applyFont="1" applyFill="1" applyAlignment="1" applyProtection="1">
      <alignment vertical="top" wrapText="1"/>
      <protection locked="0"/>
    </xf>
    <xf numFmtId="0" fontId="8" fillId="8" borderId="0" xfId="0" applyFont="1" applyFill="1" applyBorder="1" applyAlignment="1" applyProtection="1">
      <alignment vertical="top" wrapText="1"/>
      <protection locked="0"/>
    </xf>
    <xf numFmtId="0" fontId="8" fillId="8" borderId="0" xfId="0" applyFont="1" applyFill="1" applyAlignment="1" applyProtection="1">
      <alignment vertical="top" wrapText="1"/>
      <protection locked="0"/>
    </xf>
    <xf numFmtId="0" fontId="7" fillId="8" borderId="0" xfId="0" applyFont="1" applyFill="1" applyBorder="1" applyAlignment="1" applyProtection="1">
      <alignment vertical="top" wrapText="1"/>
      <protection locked="0"/>
    </xf>
    <xf numFmtId="0" fontId="17" fillId="8" borderId="0" xfId="0" applyFont="1" applyFill="1" applyBorder="1" applyAlignment="1" applyProtection="1">
      <alignment horizontal="left" vertical="top"/>
      <protection locked="0"/>
    </xf>
    <xf numFmtId="0" fontId="7" fillId="8" borderId="0" xfId="0" applyFont="1" applyFill="1" applyBorder="1" applyAlignment="1" applyProtection="1">
      <alignment vertical="top"/>
      <protection locked="0"/>
    </xf>
    <xf numFmtId="0" fontId="0" fillId="8" borderId="0" xfId="0" applyFill="1" applyBorder="1" applyAlignment="1">
      <alignment vertical="top"/>
    </xf>
    <xf numFmtId="9" fontId="13" fillId="4" borderId="2" xfId="2" applyFont="1" applyFill="1" applyBorder="1" applyAlignment="1" applyProtection="1">
      <alignment horizontal="center" vertical="center" wrapText="1"/>
      <protection locked="0"/>
    </xf>
    <xf numFmtId="9" fontId="10" fillId="2" borderId="1" xfId="0" applyNumberFormat="1" applyFont="1" applyFill="1" applyBorder="1" applyAlignment="1" applyProtection="1">
      <alignment horizontal="center" vertical="top" wrapText="1"/>
      <protection locked="0"/>
    </xf>
    <xf numFmtId="9" fontId="17" fillId="2" borderId="1" xfId="0" applyNumberFormat="1" applyFont="1" applyFill="1" applyBorder="1" applyAlignment="1" applyProtection="1">
      <alignment horizontal="center" vertical="top" wrapText="1"/>
      <protection locked="0"/>
    </xf>
    <xf numFmtId="0" fontId="11" fillId="8" borderId="0" xfId="0" applyFont="1" applyFill="1" applyBorder="1" applyAlignment="1" applyProtection="1">
      <alignment horizontal="right" vertical="top" wrapText="1"/>
      <protection locked="0"/>
    </xf>
    <xf numFmtId="0" fontId="3" fillId="4" borderId="0" xfId="0" applyFont="1" applyFill="1" applyAlignment="1" applyProtection="1">
      <alignment vertical="top" wrapText="1"/>
      <protection locked="0"/>
    </xf>
    <xf numFmtId="0" fontId="8" fillId="2" borderId="1" xfId="0" applyFont="1" applyFill="1" applyBorder="1" applyAlignment="1" applyProtection="1">
      <alignment horizontal="center" vertical="top" wrapText="1"/>
      <protection locked="0"/>
    </xf>
    <xf numFmtId="0" fontId="7" fillId="4" borderId="0" xfId="0" applyFont="1" applyFill="1" applyBorder="1" applyAlignment="1" applyProtection="1">
      <alignment horizontal="right" vertical="top" wrapText="1"/>
      <protection locked="0"/>
    </xf>
    <xf numFmtId="0" fontId="17" fillId="2" borderId="3"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9" fontId="16" fillId="2" borderId="1" xfId="1" applyNumberFormat="1"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xf>
    <xf numFmtId="0" fontId="10" fillId="2" borderId="3" xfId="0" applyFont="1" applyFill="1" applyBorder="1" applyAlignment="1" applyProtection="1">
      <alignment horizontal="left" vertical="top" wrapText="1"/>
      <protection locked="0"/>
    </xf>
    <xf numFmtId="0" fontId="3" fillId="0" borderId="0" xfId="0" applyFont="1"/>
    <xf numFmtId="0" fontId="3" fillId="0" borderId="0" xfId="0" applyFont="1" applyBorder="1"/>
    <xf numFmtId="0" fontId="3" fillId="0" borderId="0" xfId="0" applyFont="1" applyBorder="1" applyAlignment="1"/>
    <xf numFmtId="165" fontId="3" fillId="0" borderId="0" xfId="0" applyNumberFormat="1" applyFont="1"/>
    <xf numFmtId="165" fontId="3" fillId="0" borderId="0" xfId="0" applyNumberFormat="1" applyFont="1" applyBorder="1" applyAlignment="1"/>
    <xf numFmtId="9" fontId="3" fillId="0" borderId="0" xfId="0" applyNumberFormat="1" applyFont="1" applyAlignment="1">
      <alignment horizontal="center"/>
    </xf>
    <xf numFmtId="0" fontId="3" fillId="0" borderId="0" xfId="0" applyFont="1" applyFill="1" applyBorder="1"/>
    <xf numFmtId="165" fontId="3" fillId="0" borderId="0" xfId="0" applyNumberFormat="1" applyFont="1" applyAlignment="1">
      <alignment wrapText="1"/>
    </xf>
    <xf numFmtId="165" fontId="3" fillId="9" borderId="0" xfId="0" applyNumberFormat="1" applyFont="1" applyFill="1" applyAlignment="1">
      <alignment wrapText="1"/>
    </xf>
    <xf numFmtId="0" fontId="3" fillId="0" borderId="0" xfId="0" applyFont="1" applyAlignment="1">
      <alignment wrapText="1"/>
    </xf>
    <xf numFmtId="165" fontId="18" fillId="9" borderId="0" xfId="0" applyNumberFormat="1" applyFont="1" applyFill="1" applyAlignment="1">
      <alignment wrapText="1"/>
    </xf>
    <xf numFmtId="9" fontId="3" fillId="0" borderId="0" xfId="0" applyNumberFormat="1" applyFont="1" applyAlignment="1">
      <alignment horizontal="center" wrapText="1"/>
    </xf>
    <xf numFmtId="9" fontId="3" fillId="0" borderId="0" xfId="0" applyNumberFormat="1" applyFont="1" applyAlignment="1">
      <alignment wrapText="1"/>
    </xf>
    <xf numFmtId="10" fontId="3" fillId="0" borderId="0" xfId="0" applyNumberFormat="1" applyFont="1" applyAlignment="1">
      <alignment wrapText="1"/>
    </xf>
    <xf numFmtId="165" fontId="18" fillId="0" borderId="0" xfId="0" applyNumberFormat="1" applyFont="1" applyBorder="1" applyAlignment="1"/>
    <xf numFmtId="0" fontId="3" fillId="0" borderId="12" xfId="0" applyFont="1" applyBorder="1"/>
    <xf numFmtId="0" fontId="3" fillId="0" borderId="0" xfId="0" applyFont="1" applyAlignment="1">
      <alignment horizontal="left" vertical="top" wrapText="1"/>
    </xf>
    <xf numFmtId="165" fontId="18" fillId="0" borderId="0" xfId="0" applyNumberFormat="1" applyFont="1"/>
    <xf numFmtId="165" fontId="18" fillId="9" borderId="0" xfId="0" applyNumberFormat="1" applyFont="1" applyFill="1"/>
    <xf numFmtId="9" fontId="3" fillId="0" borderId="0" xfId="0" applyNumberFormat="1" applyFont="1"/>
    <xf numFmtId="10" fontId="3" fillId="0" borderId="0" xfId="0" applyNumberFormat="1" applyFont="1"/>
    <xf numFmtId="0" fontId="3" fillId="0" borderId="13" xfId="0" applyFont="1" applyBorder="1"/>
    <xf numFmtId="0" fontId="3" fillId="0" borderId="0" xfId="0" applyFont="1" applyFill="1" applyAlignment="1"/>
    <xf numFmtId="9" fontId="3" fillId="0" borderId="0" xfId="0" applyNumberFormat="1" applyFont="1" applyFill="1" applyAlignment="1">
      <alignment horizontal="center"/>
    </xf>
    <xf numFmtId="165" fontId="18" fillId="0" borderId="0" xfId="0" applyNumberFormat="1" applyFont="1" applyFill="1" applyBorder="1" applyAlignment="1"/>
    <xf numFmtId="0" fontId="3" fillId="0" borderId="0" xfId="0" applyFont="1" applyFill="1"/>
    <xf numFmtId="0" fontId="3" fillId="0" borderId="1" xfId="0" applyFont="1" applyBorder="1" applyAlignment="1">
      <alignment horizontal="left" vertical="top" wrapText="1"/>
    </xf>
    <xf numFmtId="0" fontId="12" fillId="3" borderId="0" xfId="0" applyFont="1" applyFill="1" applyAlignment="1" applyProtection="1">
      <alignment horizontal="left" vertical="center" wrapText="1"/>
      <protection locked="0"/>
    </xf>
    <xf numFmtId="0" fontId="17" fillId="2" borderId="4" xfId="0" applyFont="1" applyFill="1" applyBorder="1" applyAlignment="1" applyProtection="1">
      <alignment horizontal="left" wrapText="1"/>
      <protection locked="0"/>
    </xf>
    <xf numFmtId="0" fontId="17" fillId="4" borderId="0" xfId="0" applyFont="1" applyFill="1" applyAlignment="1" applyProtection="1">
      <alignment wrapText="1"/>
      <protection locked="0"/>
    </xf>
    <xf numFmtId="0" fontId="17" fillId="2" borderId="0" xfId="0" applyFont="1" applyFill="1" applyAlignment="1" applyProtection="1">
      <alignment horizontal="left" wrapText="1"/>
      <protection locked="0"/>
    </xf>
    <xf numFmtId="0" fontId="10" fillId="6" borderId="0" xfId="1" applyNumberFormat="1" applyFont="1" applyFill="1" applyBorder="1" applyAlignment="1" applyProtection="1">
      <alignment horizontal="center" wrapText="1"/>
      <protection locked="0"/>
    </xf>
    <xf numFmtId="0" fontId="3" fillId="4" borderId="0" xfId="0" applyFont="1" applyFill="1" applyAlignment="1" applyProtection="1">
      <protection locked="0"/>
    </xf>
    <xf numFmtId="0" fontId="3" fillId="4" borderId="0" xfId="0" applyFont="1" applyFill="1" applyAlignment="1" applyProtection="1">
      <alignment wrapText="1"/>
      <protection locked="0"/>
    </xf>
    <xf numFmtId="0" fontId="10" fillId="2" borderId="3"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18" fillId="9" borderId="1" xfId="0" applyNumberFormat="1" applyFont="1" applyFill="1" applyBorder="1" applyAlignment="1">
      <alignment horizontal="center" wrapText="1"/>
    </xf>
    <xf numFmtId="0" fontId="7" fillId="4" borderId="1" xfId="0" applyFont="1" applyFill="1" applyBorder="1" applyAlignment="1" applyProtection="1">
      <alignment horizontal="right" vertical="top" wrapText="1"/>
      <protection locked="0"/>
    </xf>
    <xf numFmtId="49" fontId="10" fillId="0" borderId="6" xfId="1" applyNumberFormat="1" applyFont="1" applyFill="1" applyBorder="1" applyAlignment="1" applyProtection="1">
      <alignment horizontal="center" vertical="top" wrapText="1"/>
      <protection locked="0"/>
    </xf>
    <xf numFmtId="0" fontId="3" fillId="3" borderId="0" xfId="0" applyFont="1" applyFill="1" applyAlignment="1" applyProtection="1">
      <alignment horizontal="left" vertical="top" wrapText="1"/>
      <protection locked="0"/>
    </xf>
    <xf numFmtId="9" fontId="3" fillId="3" borderId="0" xfId="2" applyFont="1" applyFill="1" applyAlignment="1" applyProtection="1">
      <alignment horizontal="right" vertical="top" wrapText="1"/>
      <protection locked="0"/>
    </xf>
    <xf numFmtId="0" fontId="3" fillId="3" borderId="0" xfId="0" applyFont="1" applyFill="1" applyAlignment="1" applyProtection="1">
      <alignment vertical="top" wrapText="1"/>
      <protection locked="0"/>
    </xf>
    <xf numFmtId="165" fontId="18" fillId="9" borderId="1" xfId="0" applyNumberFormat="1" applyFont="1" applyFill="1" applyBorder="1" applyAlignment="1">
      <alignment horizontal="center" wrapText="1"/>
    </xf>
    <xf numFmtId="0" fontId="10" fillId="2" borderId="3" xfId="0" applyFont="1" applyFill="1" applyBorder="1" applyAlignment="1" applyProtection="1">
      <alignment horizontal="left" vertical="top" wrapText="1"/>
      <protection locked="0"/>
    </xf>
    <xf numFmtId="0" fontId="8" fillId="0" borderId="0" xfId="0" applyFont="1" applyFill="1" applyAlignment="1" applyProtection="1">
      <alignment horizontal="center" vertical="top" wrapText="1"/>
      <protection locked="0"/>
    </xf>
    <xf numFmtId="0" fontId="24" fillId="0" borderId="0" xfId="0" applyFont="1" applyAlignment="1">
      <alignment horizontal="center" wrapText="1"/>
    </xf>
    <xf numFmtId="0" fontId="24" fillId="0" borderId="0" xfId="0" applyFont="1" applyAlignment="1">
      <alignment horizontal="center" vertical="top" wrapText="1"/>
    </xf>
    <xf numFmtId="1" fontId="16" fillId="0" borderId="1" xfId="1" applyNumberFormat="1" applyFont="1" applyFill="1" applyBorder="1" applyAlignment="1" applyProtection="1">
      <alignment horizontal="center" vertical="top" wrapText="1"/>
      <protection locked="0"/>
    </xf>
    <xf numFmtId="9" fontId="2" fillId="2" borderId="1" xfId="0"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165" fontId="18" fillId="7" borderId="0" xfId="0" applyNumberFormat="1" applyFont="1" applyFill="1" applyAlignment="1">
      <alignment horizontal="center"/>
    </xf>
    <xf numFmtId="165" fontId="22" fillId="0" borderId="0" xfId="0" applyNumberFormat="1" applyFont="1" applyFill="1" applyBorder="1" applyAlignment="1" applyProtection="1">
      <alignment horizontal="right" vertical="top" wrapText="1"/>
      <protection locked="0"/>
    </xf>
    <xf numFmtId="0" fontId="3" fillId="0" borderId="0" xfId="0" applyFont="1" applyAlignment="1">
      <alignment horizontal="right" wrapText="1"/>
    </xf>
    <xf numFmtId="0" fontId="18" fillId="0" borderId="9" xfId="0" applyFont="1" applyBorder="1" applyAlignment="1">
      <alignment horizontal="center"/>
    </xf>
    <xf numFmtId="0" fontId="3" fillId="0" borderId="9" xfId="0" applyFont="1" applyBorder="1" applyAlignment="1">
      <alignment horizontal="center"/>
    </xf>
    <xf numFmtId="0" fontId="5" fillId="0" borderId="0"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Border="1" applyAlignment="1" applyProtection="1">
      <alignment horizontal="left" vertical="center" wrapText="1"/>
      <protection locked="0"/>
    </xf>
    <xf numFmtId="0" fontId="3" fillId="0" borderId="0" xfId="0" applyFont="1" applyFill="1" applyAlignment="1">
      <alignment horizontal="left" vertical="center" wrapText="1"/>
    </xf>
    <xf numFmtId="0" fontId="0" fillId="0" borderId="0" xfId="0" applyFill="1" applyAlignment="1">
      <alignment horizontal="left" vertical="center" wrapText="1"/>
    </xf>
    <xf numFmtId="165" fontId="18" fillId="7" borderId="0" xfId="0" applyNumberFormat="1" applyFont="1" applyFill="1" applyAlignment="1">
      <alignment horizontal="center" wrapText="1"/>
    </xf>
    <xf numFmtId="0" fontId="5" fillId="3" borderId="0" xfId="0" applyFont="1" applyFill="1" applyAlignment="1" applyProtection="1">
      <alignment horizontal="left" vertical="center" wrapText="1"/>
      <protection locked="0"/>
    </xf>
    <xf numFmtId="0" fontId="23" fillId="0" borderId="0" xfId="0" applyFont="1" applyAlignment="1">
      <alignment wrapText="1"/>
    </xf>
    <xf numFmtId="0" fontId="0" fillId="0" borderId="0" xfId="0" applyAlignment="1">
      <alignment vertical="top" wrapText="1"/>
    </xf>
    <xf numFmtId="0" fontId="0" fillId="0" borderId="9" xfId="0" applyBorder="1" applyAlignment="1">
      <alignment vertical="top" wrapText="1"/>
    </xf>
    <xf numFmtId="0" fontId="10" fillId="0" borderId="1"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protection locked="0"/>
    </xf>
    <xf numFmtId="0" fontId="0" fillId="0" borderId="4" xfId="0" applyBorder="1" applyAlignment="1"/>
    <xf numFmtId="0" fontId="0" fillId="0" borderId="4" xfId="0" applyBorder="1" applyAlignment="1">
      <alignment horizontal="left"/>
    </xf>
    <xf numFmtId="0" fontId="17" fillId="2" borderId="0" xfId="0" applyFont="1" applyFill="1" applyBorder="1" applyAlignment="1" applyProtection="1">
      <alignment horizontal="right" vertical="top"/>
      <protection locked="0"/>
    </xf>
    <xf numFmtId="0" fontId="0" fillId="0" borderId="0" xfId="0" applyAlignment="1">
      <alignment horizontal="right" vertical="top"/>
    </xf>
    <xf numFmtId="0" fontId="7" fillId="5" borderId="0" xfId="0" applyFont="1" applyFill="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10" fillId="2" borderId="3"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0" fontId="11" fillId="2" borderId="0" xfId="0" applyFont="1" applyFill="1" applyAlignment="1" applyProtection="1">
      <alignment horizontal="left" vertical="top" wrapText="1"/>
      <protection locked="0"/>
    </xf>
    <xf numFmtId="0" fontId="17" fillId="2" borderId="0" xfId="0" applyFont="1" applyFill="1" applyAlignment="1" applyProtection="1">
      <alignment horizontal="left" vertical="top" wrapText="1"/>
      <protection locked="0"/>
    </xf>
    <xf numFmtId="0" fontId="8" fillId="2" borderId="1" xfId="0" applyFont="1" applyFill="1" applyBorder="1" applyAlignment="1" applyProtection="1">
      <alignment horizontal="center" vertical="top" wrapText="1"/>
    </xf>
    <xf numFmtId="0" fontId="7" fillId="4" borderId="8" xfId="0" applyFont="1" applyFill="1" applyBorder="1" applyAlignment="1" applyProtection="1">
      <alignment horizontal="right" vertical="center" wrapText="1"/>
      <protection locked="0"/>
    </xf>
    <xf numFmtId="0" fontId="0" fillId="0" borderId="8" xfId="0" applyBorder="1" applyAlignment="1">
      <alignment wrapText="1"/>
    </xf>
    <xf numFmtId="0" fontId="0" fillId="0" borderId="14" xfId="0" applyBorder="1" applyAlignment="1">
      <alignment wrapText="1"/>
    </xf>
    <xf numFmtId="0" fontId="17" fillId="5" borderId="0" xfId="0" applyFont="1" applyFill="1" applyAlignment="1" applyProtection="1">
      <alignment horizontal="center" vertical="top" wrapText="1"/>
      <protection locked="0"/>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0" fontId="17" fillId="0" borderId="0" xfId="0" applyFont="1" applyFill="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49" fontId="10" fillId="2" borderId="3"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2" borderId="5" xfId="0" applyNumberFormat="1"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0" xfId="0" applyFont="1" applyFill="1" applyAlignment="1" applyProtection="1">
      <alignment vertical="top" wrapText="1"/>
      <protection locked="0"/>
    </xf>
    <xf numFmtId="0" fontId="3" fillId="4" borderId="0" xfId="0" applyFont="1" applyFill="1" applyBorder="1" applyAlignment="1" applyProtection="1">
      <alignment horizontal="left" vertical="top" wrapText="1"/>
      <protection locked="0"/>
    </xf>
    <xf numFmtId="0" fontId="12" fillId="3" borderId="0" xfId="0" applyFont="1" applyFill="1" applyAlignment="1" applyProtection="1">
      <alignment horizontal="left" vertical="center" wrapText="1"/>
      <protection locked="0"/>
    </xf>
    <xf numFmtId="0" fontId="0" fillId="0" borderId="0" xfId="0" applyAlignment="1">
      <alignment wrapText="1"/>
    </xf>
    <xf numFmtId="0" fontId="0" fillId="0" borderId="1" xfId="0" applyBorder="1" applyAlignment="1">
      <alignment horizontal="left" vertical="top" wrapText="1"/>
    </xf>
    <xf numFmtId="0" fontId="7" fillId="2" borderId="1"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cellXfs>
  <cellStyles count="3">
    <cellStyle name="Comma" xfId="1" builtinId="3"/>
    <cellStyle name="Normal" xfId="0" builtinId="0"/>
    <cellStyle name="Percent" xfId="2" builtinId="5"/>
  </cellStyles>
  <dxfs count="14">
    <dxf>
      <fill>
        <patternFill>
          <bgColor rgb="FF95B82F"/>
        </patternFill>
      </fill>
    </dxf>
    <dxf>
      <fill>
        <patternFill>
          <bgColor theme="0" tint="-0.14996795556505021"/>
        </patternFill>
      </fill>
    </dxf>
    <dxf>
      <fill>
        <patternFill>
          <bgColor rgb="FF95B82F"/>
        </patternFill>
      </fill>
    </dxf>
    <dxf>
      <fill>
        <patternFill>
          <bgColor rgb="FF669900"/>
        </patternFill>
      </fill>
    </dxf>
    <dxf>
      <fill>
        <patternFill>
          <bgColor rgb="FFC00000"/>
        </patternFill>
      </fill>
    </dxf>
    <dxf>
      <fill>
        <patternFill>
          <bgColor rgb="FFCC0000"/>
        </patternFill>
      </fill>
    </dxf>
    <dxf>
      <font>
        <color rgb="FFCC0000"/>
      </font>
    </dxf>
    <dxf>
      <font>
        <color rgb="FFCC0000"/>
      </font>
    </dxf>
    <dxf>
      <font>
        <color rgb="FFCC0000"/>
      </font>
    </dxf>
    <dxf>
      <font>
        <color rgb="FFCC0000"/>
      </font>
    </dxf>
    <dxf>
      <font>
        <color rgb="FFCC0000"/>
      </font>
    </dxf>
    <dxf>
      <font>
        <color rgb="FFCC0000"/>
      </font>
    </dxf>
    <dxf>
      <fill>
        <patternFill>
          <bgColor rgb="FF669900"/>
        </patternFill>
      </fill>
    </dxf>
    <dxf>
      <fill>
        <patternFill>
          <bgColor rgb="FFC00000"/>
        </patternFill>
      </fill>
    </dxf>
  </dxfs>
  <tableStyles count="0" defaultTableStyle="TableStyleMedium2" defaultPivotStyle="PivotStyleLight16"/>
  <colors>
    <mruColors>
      <color rgb="FFCC0000"/>
      <color rgb="FF669900"/>
      <color rgb="FF1665A1"/>
      <color rgb="FF008000"/>
      <color rgb="FF95B82F"/>
      <color rgb="FFE4EDC4"/>
      <color rgb="FFC4DFF6"/>
      <color rgb="FF419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O96"/>
  <sheetViews>
    <sheetView topLeftCell="A76" workbookViewId="0">
      <selection activeCell="P46" sqref="P46"/>
    </sheetView>
  </sheetViews>
  <sheetFormatPr defaultRowHeight="12.75" x14ac:dyDescent="0.2"/>
  <cols>
    <col min="1" max="1" width="14.7109375" style="86" customWidth="1"/>
    <col min="2" max="2" width="40.140625" style="86" customWidth="1"/>
    <col min="3" max="3" width="9.140625" style="86"/>
    <col min="4" max="4" width="9.140625" style="91"/>
    <col min="5" max="11" width="9.140625" style="86"/>
    <col min="12" max="12" width="14.7109375" style="86" customWidth="1"/>
    <col min="13" max="13" width="14.7109375" style="90" customWidth="1"/>
    <col min="14" max="16384" width="9.140625" style="86"/>
  </cols>
  <sheetData>
    <row r="2" spans="1:15" ht="15.75" x14ac:dyDescent="0.2">
      <c r="A2" s="45" t="s">
        <v>86</v>
      </c>
      <c r="C2" s="45"/>
      <c r="D2" s="45"/>
      <c r="E2" s="45"/>
      <c r="F2" s="45"/>
      <c r="G2" s="45"/>
      <c r="H2" s="45"/>
      <c r="I2" s="45"/>
      <c r="J2" s="46"/>
      <c r="K2" s="46"/>
      <c r="L2" s="46"/>
      <c r="M2" s="57"/>
      <c r="N2" s="87"/>
    </row>
    <row r="3" spans="1:15" ht="15.75" x14ac:dyDescent="0.2">
      <c r="A3" s="45"/>
      <c r="C3" s="45"/>
      <c r="D3" s="45"/>
      <c r="E3" s="45"/>
      <c r="F3" s="45"/>
      <c r="G3" s="45"/>
      <c r="H3" s="45"/>
      <c r="I3" s="45"/>
      <c r="J3" s="46"/>
      <c r="K3" s="46"/>
      <c r="L3" s="46"/>
      <c r="M3" s="88"/>
      <c r="N3" s="87"/>
    </row>
    <row r="4" spans="1:15" ht="15.75" x14ac:dyDescent="0.2">
      <c r="A4" s="45" t="s">
        <v>87</v>
      </c>
      <c r="B4" s="64" t="s">
        <v>96</v>
      </c>
      <c r="C4" s="45"/>
      <c r="D4" s="45"/>
      <c r="E4" s="45"/>
      <c r="F4" s="45"/>
      <c r="G4" s="45"/>
      <c r="H4" s="45"/>
      <c r="I4" s="45"/>
      <c r="J4" s="46"/>
      <c r="K4" s="46"/>
      <c r="L4" s="46"/>
      <c r="M4" s="57"/>
      <c r="N4" s="87"/>
    </row>
    <row r="5" spans="1:15" ht="15.75" x14ac:dyDescent="0.2">
      <c r="A5" s="45" t="s">
        <v>88</v>
      </c>
      <c r="B5" s="142" t="s">
        <v>109</v>
      </c>
      <c r="C5" s="143"/>
      <c r="D5" s="143"/>
      <c r="E5" s="143"/>
      <c r="F5" s="143"/>
      <c r="G5" s="143"/>
      <c r="H5" s="143"/>
      <c r="I5" s="143"/>
      <c r="J5" s="143"/>
      <c r="K5" s="143"/>
      <c r="L5" s="143"/>
      <c r="M5" s="57"/>
      <c r="N5" s="87"/>
    </row>
    <row r="6" spans="1:15" ht="15.75" x14ac:dyDescent="0.2">
      <c r="A6" s="45"/>
      <c r="B6" s="143"/>
      <c r="C6" s="143"/>
      <c r="D6" s="143"/>
      <c r="E6" s="143"/>
      <c r="F6" s="143"/>
      <c r="G6" s="143"/>
      <c r="H6" s="143"/>
      <c r="I6" s="143"/>
      <c r="J6" s="143"/>
      <c r="K6" s="143"/>
      <c r="L6" s="143"/>
      <c r="M6" s="57"/>
      <c r="N6" s="87"/>
    </row>
    <row r="7" spans="1:15" ht="15.75" x14ac:dyDescent="0.2">
      <c r="A7" s="87"/>
      <c r="B7" s="45"/>
      <c r="C7" s="45"/>
      <c r="D7" s="45"/>
      <c r="E7" s="45"/>
      <c r="F7" s="45"/>
      <c r="G7" s="45"/>
      <c r="H7" s="45"/>
      <c r="I7" s="46"/>
      <c r="J7" s="46"/>
      <c r="K7" s="46"/>
      <c r="L7" s="89"/>
      <c r="N7" s="87"/>
    </row>
    <row r="8" spans="1:15" x14ac:dyDescent="0.2">
      <c r="C8" s="91"/>
      <c r="D8" s="140" t="s">
        <v>9</v>
      </c>
      <c r="E8" s="141"/>
      <c r="F8" s="140" t="s">
        <v>10</v>
      </c>
      <c r="G8" s="141"/>
      <c r="H8" s="140" t="s">
        <v>51</v>
      </c>
      <c r="I8" s="141"/>
      <c r="J8" s="140" t="s">
        <v>50</v>
      </c>
      <c r="K8" s="141"/>
      <c r="L8" s="138" t="s">
        <v>97</v>
      </c>
      <c r="N8" s="92"/>
      <c r="O8" s="92"/>
    </row>
    <row r="9" spans="1:15" ht="15.75" x14ac:dyDescent="0.2">
      <c r="B9" s="47"/>
      <c r="C9" s="47"/>
      <c r="D9" s="31">
        <v>0.25</v>
      </c>
      <c r="E9" s="31">
        <v>0.15</v>
      </c>
      <c r="F9" s="31">
        <v>0.2</v>
      </c>
      <c r="G9" s="31">
        <v>0.15</v>
      </c>
      <c r="H9" s="31">
        <v>0.15</v>
      </c>
      <c r="I9" s="31">
        <v>0.1</v>
      </c>
      <c r="J9" s="31">
        <v>0</v>
      </c>
      <c r="K9" s="31">
        <v>0</v>
      </c>
      <c r="L9" s="139"/>
      <c r="N9" s="48"/>
      <c r="O9" s="48"/>
    </row>
    <row r="10" spans="1:15" ht="63.75" x14ac:dyDescent="0.2">
      <c r="B10" s="81" t="s">
        <v>42</v>
      </c>
      <c r="C10" s="76" t="s">
        <v>52</v>
      </c>
      <c r="D10" s="82" t="s">
        <v>110</v>
      </c>
      <c r="E10" s="82" t="s">
        <v>111</v>
      </c>
      <c r="F10" s="82" t="s">
        <v>112</v>
      </c>
      <c r="G10" s="82" t="s">
        <v>113</v>
      </c>
      <c r="H10" s="82" t="s">
        <v>113</v>
      </c>
      <c r="I10" s="82" t="s">
        <v>114</v>
      </c>
      <c r="J10" s="82" t="s">
        <v>43</v>
      </c>
      <c r="K10" s="82" t="s">
        <v>44</v>
      </c>
      <c r="L10" s="93"/>
    </row>
    <row r="11" spans="1:15" ht="25.5" x14ac:dyDescent="0.2">
      <c r="B11" s="130" t="s">
        <v>115</v>
      </c>
      <c r="C11" s="75">
        <v>0.8</v>
      </c>
      <c r="D11" s="32">
        <v>0</v>
      </c>
      <c r="E11" s="32">
        <v>0</v>
      </c>
      <c r="F11" s="32">
        <v>0</v>
      </c>
      <c r="G11" s="32">
        <v>0</v>
      </c>
      <c r="H11" s="32">
        <v>0</v>
      </c>
      <c r="I11" s="32">
        <v>0</v>
      </c>
      <c r="J11" s="32">
        <v>0</v>
      </c>
      <c r="K11" s="32">
        <v>0</v>
      </c>
      <c r="L11" s="94"/>
    </row>
    <row r="12" spans="1:15" ht="25.5" x14ac:dyDescent="0.2">
      <c r="B12" s="130" t="s">
        <v>116</v>
      </c>
      <c r="C12" s="75">
        <v>0.2</v>
      </c>
      <c r="D12" s="32">
        <v>1</v>
      </c>
      <c r="E12" s="32">
        <v>0</v>
      </c>
      <c r="F12" s="32">
        <v>0</v>
      </c>
      <c r="G12" s="32">
        <v>0</v>
      </c>
      <c r="H12" s="32">
        <v>0</v>
      </c>
      <c r="I12" s="32">
        <v>0</v>
      </c>
      <c r="J12" s="32">
        <v>0</v>
      </c>
      <c r="K12" s="32">
        <v>0</v>
      </c>
      <c r="L12" s="94"/>
    </row>
    <row r="13" spans="1:15" ht="15.75" x14ac:dyDescent="0.2">
      <c r="A13" s="95"/>
      <c r="B13" s="85" t="s">
        <v>102</v>
      </c>
      <c r="C13" s="75"/>
      <c r="D13" s="32">
        <v>0</v>
      </c>
      <c r="E13" s="32">
        <v>0</v>
      </c>
      <c r="F13" s="32">
        <v>0</v>
      </c>
      <c r="G13" s="32">
        <v>0</v>
      </c>
      <c r="H13" s="32">
        <v>0</v>
      </c>
      <c r="I13" s="32">
        <v>0</v>
      </c>
      <c r="J13" s="32">
        <v>0</v>
      </c>
      <c r="K13" s="32">
        <v>0</v>
      </c>
      <c r="L13" s="94"/>
    </row>
    <row r="14" spans="1:15" ht="15.75" x14ac:dyDescent="0.2">
      <c r="B14" s="85" t="s">
        <v>103</v>
      </c>
      <c r="C14" s="75"/>
      <c r="D14" s="32">
        <v>0</v>
      </c>
      <c r="E14" s="32">
        <v>0</v>
      </c>
      <c r="F14" s="32">
        <v>0</v>
      </c>
      <c r="G14" s="32">
        <v>0</v>
      </c>
      <c r="H14" s="32">
        <v>0</v>
      </c>
      <c r="I14" s="32">
        <v>0</v>
      </c>
      <c r="J14" s="32">
        <v>0</v>
      </c>
      <c r="K14" s="32">
        <v>0</v>
      </c>
      <c r="L14" s="94"/>
    </row>
    <row r="15" spans="1:15" x14ac:dyDescent="0.2">
      <c r="B15" s="124" t="s">
        <v>46</v>
      </c>
      <c r="C15" s="123">
        <f>SUM(C11:C14)</f>
        <v>1</v>
      </c>
      <c r="D15" s="129">
        <f>D9*SUM(D11:D14)/2</f>
        <v>0.125</v>
      </c>
      <c r="E15" s="129">
        <f t="shared" ref="E15:K15" si="0">E9*SUM(E11:E14)/2</f>
        <v>0</v>
      </c>
      <c r="F15" s="129">
        <f t="shared" si="0"/>
        <v>0</v>
      </c>
      <c r="G15" s="129">
        <f t="shared" si="0"/>
        <v>0</v>
      </c>
      <c r="H15" s="129">
        <f t="shared" si="0"/>
        <v>0</v>
      </c>
      <c r="I15" s="129">
        <f t="shared" si="0"/>
        <v>0</v>
      </c>
      <c r="J15" s="129">
        <f t="shared" si="0"/>
        <v>0</v>
      </c>
      <c r="K15" s="129">
        <f t="shared" si="0"/>
        <v>0</v>
      </c>
      <c r="L15" s="96"/>
    </row>
    <row r="16" spans="1:15" x14ac:dyDescent="0.2">
      <c r="B16" s="77" t="s">
        <v>45</v>
      </c>
      <c r="C16" s="80"/>
      <c r="D16" s="148">
        <f>D15+E15</f>
        <v>0.125</v>
      </c>
      <c r="E16" s="148"/>
      <c r="F16" s="148">
        <f t="shared" ref="F16" si="1">F15+G15</f>
        <v>0</v>
      </c>
      <c r="G16" s="148"/>
      <c r="H16" s="148">
        <f t="shared" ref="H16" si="2">H15+I15</f>
        <v>0</v>
      </c>
      <c r="I16" s="148"/>
      <c r="J16" s="148">
        <f t="shared" ref="J16" si="3">J15+K15</f>
        <v>0</v>
      </c>
      <c r="K16" s="148"/>
      <c r="L16" s="96">
        <f>SUM(D16:K16)</f>
        <v>0.125</v>
      </c>
    </row>
    <row r="17" spans="1:14" ht="13.5" thickBot="1" x14ac:dyDescent="0.25">
      <c r="B17" s="95"/>
      <c r="C17" s="95"/>
      <c r="D17" s="97"/>
      <c r="E17" s="98"/>
      <c r="F17" s="98"/>
      <c r="G17" s="98"/>
      <c r="H17" s="99"/>
      <c r="I17" s="98"/>
      <c r="J17" s="98"/>
      <c r="K17" s="98"/>
      <c r="L17" s="95"/>
      <c r="M17" s="100"/>
    </row>
    <row r="18" spans="1:14" ht="15.75" x14ac:dyDescent="0.2">
      <c r="A18" s="61" t="s">
        <v>89</v>
      </c>
      <c r="B18" s="101"/>
      <c r="C18" s="59"/>
      <c r="D18" s="59"/>
      <c r="E18" s="59"/>
      <c r="F18" s="59"/>
      <c r="G18" s="59"/>
      <c r="H18" s="59"/>
      <c r="I18" s="59"/>
      <c r="J18" s="60"/>
      <c r="K18" s="60"/>
      <c r="L18" s="60"/>
      <c r="N18" s="87"/>
    </row>
    <row r="19" spans="1:14" ht="15.75" x14ac:dyDescent="0.2">
      <c r="A19" s="45"/>
      <c r="C19" s="45"/>
      <c r="D19" s="45"/>
      <c r="E19" s="45"/>
      <c r="F19" s="45"/>
      <c r="G19" s="45"/>
      <c r="H19" s="45"/>
      <c r="I19" s="45"/>
      <c r="J19" s="46"/>
      <c r="K19" s="46"/>
      <c r="L19" s="46"/>
      <c r="M19" s="57"/>
      <c r="N19" s="87"/>
    </row>
    <row r="20" spans="1:14" ht="15.75" x14ac:dyDescent="0.2">
      <c r="A20" s="45" t="s">
        <v>87</v>
      </c>
      <c r="B20" s="58" t="s">
        <v>117</v>
      </c>
      <c r="C20" s="45"/>
      <c r="D20" s="45"/>
      <c r="E20" s="45"/>
      <c r="F20" s="45"/>
      <c r="G20" s="45"/>
      <c r="H20" s="45"/>
      <c r="I20" s="45"/>
      <c r="J20" s="46"/>
      <c r="K20" s="46"/>
      <c r="L20" s="46"/>
      <c r="M20" s="57"/>
      <c r="N20" s="87"/>
    </row>
    <row r="21" spans="1:14" ht="15.75" x14ac:dyDescent="0.2">
      <c r="A21" s="45" t="s">
        <v>88</v>
      </c>
      <c r="B21" s="145" t="s">
        <v>118</v>
      </c>
      <c r="C21" s="146"/>
      <c r="D21" s="146"/>
      <c r="E21" s="146"/>
      <c r="F21" s="146"/>
      <c r="G21" s="146"/>
      <c r="H21" s="146"/>
      <c r="I21" s="146"/>
      <c r="J21" s="146"/>
      <c r="K21" s="146"/>
      <c r="L21" s="146"/>
      <c r="M21" s="57"/>
      <c r="N21" s="87"/>
    </row>
    <row r="22" spans="1:14" ht="15.75" x14ac:dyDescent="0.2">
      <c r="A22" s="45"/>
      <c r="B22" s="147"/>
      <c r="C22" s="147"/>
      <c r="D22" s="147"/>
      <c r="E22" s="147"/>
      <c r="F22" s="147"/>
      <c r="G22" s="147"/>
      <c r="H22" s="147"/>
      <c r="I22" s="147"/>
      <c r="J22" s="147"/>
      <c r="K22" s="147"/>
      <c r="L22" s="147"/>
      <c r="M22" s="57"/>
      <c r="N22" s="87"/>
    </row>
    <row r="23" spans="1:14" ht="15.75" x14ac:dyDescent="0.2">
      <c r="A23" s="45"/>
      <c r="B23" s="102"/>
      <c r="C23" s="102"/>
      <c r="D23" s="102"/>
      <c r="E23" s="102"/>
      <c r="F23" s="102"/>
      <c r="G23" s="102"/>
      <c r="H23" s="102"/>
      <c r="I23" s="102"/>
      <c r="J23" s="102"/>
      <c r="K23" s="102"/>
      <c r="L23" s="57"/>
      <c r="N23" s="87"/>
    </row>
    <row r="24" spans="1:14" ht="15.75" x14ac:dyDescent="0.2">
      <c r="B24" s="49"/>
      <c r="C24" s="49"/>
      <c r="D24" s="140" t="s">
        <v>9</v>
      </c>
      <c r="E24" s="141"/>
      <c r="F24" s="140" t="s">
        <v>10</v>
      </c>
      <c r="G24" s="141"/>
      <c r="H24" s="140" t="s">
        <v>51</v>
      </c>
      <c r="I24" s="141"/>
      <c r="J24" s="140" t="s">
        <v>50</v>
      </c>
      <c r="K24" s="141"/>
      <c r="L24" s="138" t="s">
        <v>97</v>
      </c>
    </row>
    <row r="25" spans="1:14" ht="15.75" x14ac:dyDescent="0.2">
      <c r="B25" s="50"/>
      <c r="C25" s="50"/>
      <c r="D25" s="135">
        <f>Benefit1KPI1Rating</f>
        <v>0.25</v>
      </c>
      <c r="E25" s="135">
        <f>Benefit1KPI2Rating</f>
        <v>0.15</v>
      </c>
      <c r="F25" s="135">
        <f>Benefit2KPI1Rating</f>
        <v>0.2</v>
      </c>
      <c r="G25" s="135">
        <f>Benefit2KPI2Rating</f>
        <v>0.15</v>
      </c>
      <c r="H25" s="135">
        <f>Benefit3KPI1Rating</f>
        <v>0.15</v>
      </c>
      <c r="I25" s="135">
        <f>Benefit3KPI2Rating</f>
        <v>0.1</v>
      </c>
      <c r="J25" s="135">
        <f>Benefit4KPI1Rating</f>
        <v>0</v>
      </c>
      <c r="K25" s="135">
        <f>Benefit4KPI2Rating</f>
        <v>0</v>
      </c>
      <c r="L25" s="139"/>
    </row>
    <row r="26" spans="1:14" ht="60.75" customHeight="1" x14ac:dyDescent="0.2">
      <c r="B26" s="81" t="s">
        <v>42</v>
      </c>
      <c r="C26" s="76" t="s">
        <v>52</v>
      </c>
      <c r="D26" s="84" t="str">
        <f>Benefit1KPI1</f>
        <v xml:space="preserve">KPI 1 More timely resolution </v>
      </c>
      <c r="E26" s="84" t="str">
        <f>Benefit1KPI2</f>
        <v xml:space="preserve">KPI 2 Reduction in costs </v>
      </c>
      <c r="F26" s="84" t="str">
        <f>Benefit2KPI1</f>
        <v>KPI 1 Reduction in re-offending</v>
      </c>
      <c r="G26" s="84" t="str">
        <f>Benefit2KPI2</f>
        <v>KPI 2 Increased program completion</v>
      </c>
      <c r="H26" s="84" t="str">
        <f>Benefit3KPI1</f>
        <v>KPI 2 Increased program completion</v>
      </c>
      <c r="I26" s="84" t="str">
        <f>Benefit3KPI2</f>
        <v xml:space="preserve">KPI 2 Reduce security risks </v>
      </c>
      <c r="J26" s="84" t="str">
        <f>Benefit4KPI1</f>
        <v>KPI 1</v>
      </c>
      <c r="K26" s="84" t="str">
        <f>Benefit4KPI2</f>
        <v>KPI 2</v>
      </c>
      <c r="L26" s="103"/>
    </row>
    <row r="27" spans="1:14" ht="38.25" x14ac:dyDescent="0.2">
      <c r="B27" s="130" t="s">
        <v>119</v>
      </c>
      <c r="C27" s="75">
        <v>0.5</v>
      </c>
      <c r="D27" s="32">
        <v>0</v>
      </c>
      <c r="E27" s="32">
        <v>1</v>
      </c>
      <c r="F27" s="32">
        <v>0</v>
      </c>
      <c r="G27" s="32">
        <v>0</v>
      </c>
      <c r="H27" s="32">
        <v>0</v>
      </c>
      <c r="I27" s="32">
        <v>0</v>
      </c>
      <c r="J27" s="32">
        <v>0</v>
      </c>
      <c r="K27" s="32">
        <v>0</v>
      </c>
      <c r="L27" s="104"/>
    </row>
    <row r="28" spans="1:14" ht="25.5" x14ac:dyDescent="0.2">
      <c r="B28" s="130" t="s">
        <v>116</v>
      </c>
      <c r="C28" s="75">
        <v>0.1</v>
      </c>
      <c r="D28" s="32">
        <v>1</v>
      </c>
      <c r="E28" s="32">
        <v>0</v>
      </c>
      <c r="F28" s="32">
        <v>0</v>
      </c>
      <c r="G28" s="32">
        <v>0</v>
      </c>
      <c r="H28" s="32">
        <v>0</v>
      </c>
      <c r="I28" s="32">
        <v>0</v>
      </c>
      <c r="J28" s="32">
        <v>0</v>
      </c>
      <c r="K28" s="32">
        <v>0</v>
      </c>
      <c r="L28" s="104"/>
    </row>
    <row r="29" spans="1:14" ht="38.25" x14ac:dyDescent="0.2">
      <c r="B29" s="130" t="s">
        <v>120</v>
      </c>
      <c r="C29" s="75">
        <v>0.4</v>
      </c>
      <c r="D29" s="32">
        <v>0</v>
      </c>
      <c r="E29" s="32">
        <v>0</v>
      </c>
      <c r="F29" s="32">
        <v>0</v>
      </c>
      <c r="G29" s="32">
        <v>0</v>
      </c>
      <c r="H29" s="32">
        <v>0</v>
      </c>
      <c r="I29" s="32">
        <v>2</v>
      </c>
      <c r="J29" s="32">
        <v>0</v>
      </c>
      <c r="K29" s="32">
        <v>0</v>
      </c>
      <c r="L29" s="104"/>
    </row>
    <row r="30" spans="1:14" ht="15.75" x14ac:dyDescent="0.2">
      <c r="B30" s="120" t="s">
        <v>103</v>
      </c>
      <c r="C30" s="75"/>
      <c r="D30" s="32">
        <v>0</v>
      </c>
      <c r="E30" s="32">
        <v>0</v>
      </c>
      <c r="F30" s="32">
        <v>0</v>
      </c>
      <c r="G30" s="32">
        <v>0</v>
      </c>
      <c r="H30" s="32">
        <v>0</v>
      </c>
      <c r="I30" s="32">
        <v>0</v>
      </c>
      <c r="J30" s="32">
        <v>0</v>
      </c>
      <c r="K30" s="32">
        <v>0</v>
      </c>
      <c r="L30" s="104"/>
    </row>
    <row r="31" spans="1:14" x14ac:dyDescent="0.2">
      <c r="B31" s="124" t="s">
        <v>46</v>
      </c>
      <c r="C31" s="123">
        <f>SUM(C27:C30)</f>
        <v>1</v>
      </c>
      <c r="D31" s="129">
        <f>D25*SUM(D27:D30)/2</f>
        <v>0.125</v>
      </c>
      <c r="E31" s="129">
        <f t="shared" ref="E31" si="4">E25*SUM(E27:E30)/2</f>
        <v>7.4999999999999997E-2</v>
      </c>
      <c r="F31" s="129">
        <f t="shared" ref="F31" si="5">F25*SUM(F27:F30)/2</f>
        <v>0</v>
      </c>
      <c r="G31" s="129">
        <f t="shared" ref="G31" si="6">G25*SUM(G27:G30)/2</f>
        <v>0</v>
      </c>
      <c r="H31" s="129">
        <f t="shared" ref="H31" si="7">H25*SUM(H27:H30)/2</f>
        <v>0</v>
      </c>
      <c r="I31" s="129">
        <f t="shared" ref="I31" si="8">I25*SUM(I27:I30)/2</f>
        <v>0.1</v>
      </c>
      <c r="J31" s="129">
        <f t="shared" ref="J31" si="9">J25*SUM(J27:J30)/2</f>
        <v>0</v>
      </c>
      <c r="K31" s="129">
        <f t="shared" ref="K31" si="10">K25*SUM(K27:K30)/2</f>
        <v>0</v>
      </c>
      <c r="L31" s="104"/>
    </row>
    <row r="32" spans="1:14" x14ac:dyDescent="0.2">
      <c r="B32" s="77" t="s">
        <v>45</v>
      </c>
      <c r="C32" s="80"/>
      <c r="D32" s="137">
        <f>D31+E31</f>
        <v>0.2</v>
      </c>
      <c r="E32" s="137"/>
      <c r="F32" s="137">
        <f t="shared" ref="F32" si="11">F31+G31</f>
        <v>0</v>
      </c>
      <c r="G32" s="137"/>
      <c r="H32" s="137">
        <f t="shared" ref="H32" si="12">H31+I31</f>
        <v>0.1</v>
      </c>
      <c r="I32" s="137"/>
      <c r="J32" s="137">
        <f t="shared" ref="J32" si="13">J31+K31</f>
        <v>0</v>
      </c>
      <c r="K32" s="137"/>
      <c r="L32" s="104">
        <f>SUM(D32:K32)</f>
        <v>0.30000000000000004</v>
      </c>
    </row>
    <row r="33" spans="1:14" ht="13.5" thickBot="1" x14ac:dyDescent="0.25">
      <c r="E33" s="105"/>
      <c r="F33" s="105"/>
      <c r="G33" s="105"/>
      <c r="H33" s="106"/>
      <c r="I33" s="105"/>
      <c r="J33" s="105"/>
      <c r="K33" s="105"/>
      <c r="M33" s="100"/>
    </row>
    <row r="34" spans="1:14" ht="15.75" x14ac:dyDescent="0.2">
      <c r="A34" s="61" t="s">
        <v>90</v>
      </c>
      <c r="B34" s="107"/>
      <c r="C34" s="61"/>
      <c r="D34" s="61"/>
      <c r="E34" s="61"/>
      <c r="F34" s="61"/>
      <c r="G34" s="61"/>
      <c r="H34" s="61"/>
      <c r="I34" s="61"/>
      <c r="J34" s="62"/>
      <c r="K34" s="62"/>
      <c r="L34" s="62"/>
      <c r="N34" s="87"/>
    </row>
    <row r="35" spans="1:14" ht="15.75" x14ac:dyDescent="0.2">
      <c r="A35" s="45"/>
      <c r="C35" s="45"/>
      <c r="D35" s="45"/>
      <c r="E35" s="45"/>
      <c r="F35" s="45"/>
      <c r="G35" s="45"/>
      <c r="H35" s="45"/>
      <c r="I35" s="45"/>
      <c r="J35" s="46"/>
      <c r="K35" s="46"/>
      <c r="L35" s="46"/>
      <c r="M35" s="57"/>
      <c r="N35" s="87"/>
    </row>
    <row r="36" spans="1:14" ht="15.75" x14ac:dyDescent="0.2">
      <c r="A36" s="45" t="s">
        <v>87</v>
      </c>
      <c r="B36" s="58" t="s">
        <v>121</v>
      </c>
      <c r="C36" s="45"/>
      <c r="D36" s="45"/>
      <c r="E36" s="45"/>
      <c r="F36" s="45"/>
      <c r="G36" s="45"/>
      <c r="H36" s="45"/>
      <c r="I36" s="45"/>
      <c r="J36" s="46"/>
      <c r="K36" s="46"/>
      <c r="L36" s="46"/>
      <c r="M36" s="57"/>
      <c r="N36" s="87"/>
    </row>
    <row r="37" spans="1:14" ht="15.75" customHeight="1" x14ac:dyDescent="0.2">
      <c r="A37" s="45" t="s">
        <v>88</v>
      </c>
      <c r="B37" s="142" t="s">
        <v>122</v>
      </c>
      <c r="C37" s="142"/>
      <c r="D37" s="142"/>
      <c r="E37" s="142"/>
      <c r="F37" s="142"/>
      <c r="G37" s="142"/>
      <c r="H37" s="142"/>
      <c r="I37" s="142"/>
      <c r="J37" s="142"/>
      <c r="K37" s="142"/>
      <c r="L37" s="142"/>
      <c r="M37" s="57"/>
      <c r="N37" s="87"/>
    </row>
    <row r="38" spans="1:14" ht="15.75" x14ac:dyDescent="0.2">
      <c r="A38" s="45"/>
      <c r="B38" s="142"/>
      <c r="C38" s="142"/>
      <c r="D38" s="142"/>
      <c r="E38" s="142"/>
      <c r="F38" s="142"/>
      <c r="G38" s="142"/>
      <c r="H38" s="142"/>
      <c r="I38" s="142"/>
      <c r="J38" s="142"/>
      <c r="K38" s="142"/>
      <c r="L38" s="142"/>
      <c r="M38" s="57"/>
      <c r="N38" s="87"/>
    </row>
    <row r="39" spans="1:14" x14ac:dyDescent="0.2">
      <c r="C39" s="91"/>
      <c r="D39" s="86"/>
      <c r="L39" s="103"/>
    </row>
    <row r="40" spans="1:14" x14ac:dyDescent="0.2">
      <c r="B40" s="108"/>
      <c r="C40" s="109"/>
      <c r="D40" s="140" t="s">
        <v>9</v>
      </c>
      <c r="E40" s="141"/>
      <c r="F40" s="140" t="s">
        <v>10</v>
      </c>
      <c r="G40" s="141"/>
      <c r="H40" s="140" t="s">
        <v>51</v>
      </c>
      <c r="I40" s="141"/>
      <c r="J40" s="140" t="s">
        <v>50</v>
      </c>
      <c r="K40" s="141"/>
      <c r="L40" s="138" t="s">
        <v>97</v>
      </c>
    </row>
    <row r="41" spans="1:14" ht="15.75" x14ac:dyDescent="0.2">
      <c r="B41" s="47"/>
      <c r="C41" s="47"/>
      <c r="D41" s="135">
        <f>Benefit1KPI1Rating</f>
        <v>0.25</v>
      </c>
      <c r="E41" s="135">
        <f>Benefit1KPI2Rating</f>
        <v>0.15</v>
      </c>
      <c r="F41" s="135">
        <f>Benefit2KPI1Rating</f>
        <v>0.2</v>
      </c>
      <c r="G41" s="135">
        <f>Benefit2KPI2Rating</f>
        <v>0.15</v>
      </c>
      <c r="H41" s="135">
        <f>Benefit3KPI1Rating</f>
        <v>0.15</v>
      </c>
      <c r="I41" s="135">
        <f>Benefit3KPI2Rating</f>
        <v>0.1</v>
      </c>
      <c r="J41" s="135">
        <f>Benefit4KPI1Rating</f>
        <v>0</v>
      </c>
      <c r="K41" s="135">
        <f>Benefit4KPI2Rating</f>
        <v>0</v>
      </c>
      <c r="L41" s="139"/>
    </row>
    <row r="42" spans="1:14" ht="63.75" x14ac:dyDescent="0.2">
      <c r="B42" s="43" t="s">
        <v>42</v>
      </c>
      <c r="C42" s="76" t="s">
        <v>52</v>
      </c>
      <c r="D42" s="84" t="str">
        <f>Benefit1KPI1</f>
        <v xml:space="preserve">KPI 1 More timely resolution </v>
      </c>
      <c r="E42" s="84" t="str">
        <f>Benefit1KPI2</f>
        <v xml:space="preserve">KPI 2 Reduction in costs </v>
      </c>
      <c r="F42" s="84" t="str">
        <f>Benefit2KPI1</f>
        <v>KPI 1 Reduction in re-offending</v>
      </c>
      <c r="G42" s="84" t="str">
        <f>Benefit2KPI2</f>
        <v>KPI 2 Increased program completion</v>
      </c>
      <c r="H42" s="84" t="str">
        <f>Benefit3KPI1</f>
        <v>KPI 2 Increased program completion</v>
      </c>
      <c r="I42" s="84" t="str">
        <f>Benefit3KPI2</f>
        <v xml:space="preserve">KPI 2 Reduce security risks </v>
      </c>
      <c r="J42" s="84" t="str">
        <f>Benefit4KPI1</f>
        <v>KPI 1</v>
      </c>
      <c r="K42" s="84" t="str">
        <f>Benefit4KPI2</f>
        <v>KPI 2</v>
      </c>
      <c r="L42" s="103"/>
    </row>
    <row r="43" spans="1:14" ht="25.5" x14ac:dyDescent="0.2">
      <c r="B43" s="130" t="s">
        <v>123</v>
      </c>
      <c r="C43" s="75">
        <v>0.2</v>
      </c>
      <c r="D43" s="32">
        <v>0</v>
      </c>
      <c r="E43" s="32">
        <v>1</v>
      </c>
      <c r="F43" s="32">
        <v>2</v>
      </c>
      <c r="G43" s="32">
        <v>2</v>
      </c>
      <c r="H43" s="32">
        <v>0</v>
      </c>
      <c r="I43" s="32">
        <v>0</v>
      </c>
      <c r="J43" s="32">
        <v>0</v>
      </c>
      <c r="K43" s="32">
        <v>0</v>
      </c>
      <c r="L43" s="104"/>
    </row>
    <row r="44" spans="1:14" ht="38.25" x14ac:dyDescent="0.2">
      <c r="B44" s="130" t="s">
        <v>120</v>
      </c>
      <c r="C44" s="75">
        <v>0.25</v>
      </c>
      <c r="D44" s="32">
        <v>1</v>
      </c>
      <c r="E44" s="32">
        <v>1</v>
      </c>
      <c r="F44" s="32">
        <v>0</v>
      </c>
      <c r="G44" s="32">
        <v>0</v>
      </c>
      <c r="H44" s="32">
        <v>2</v>
      </c>
      <c r="I44" s="32">
        <v>0</v>
      </c>
      <c r="J44" s="32">
        <v>0</v>
      </c>
      <c r="K44" s="32">
        <v>0</v>
      </c>
      <c r="L44" s="104"/>
    </row>
    <row r="45" spans="1:14" ht="38.25" x14ac:dyDescent="0.2">
      <c r="B45" s="130" t="s">
        <v>124</v>
      </c>
      <c r="C45" s="75">
        <v>0.4</v>
      </c>
      <c r="D45" s="32">
        <v>1</v>
      </c>
      <c r="E45" s="32">
        <v>0</v>
      </c>
      <c r="F45" s="32">
        <v>0</v>
      </c>
      <c r="G45" s="32">
        <v>0</v>
      </c>
      <c r="H45" s="32">
        <v>0</v>
      </c>
      <c r="I45" s="32">
        <v>0</v>
      </c>
      <c r="J45" s="32">
        <v>1</v>
      </c>
      <c r="K45" s="32">
        <v>0</v>
      </c>
      <c r="L45" s="104"/>
    </row>
    <row r="46" spans="1:14" ht="25.5" x14ac:dyDescent="0.2">
      <c r="B46" s="130" t="s">
        <v>125</v>
      </c>
      <c r="C46" s="75">
        <v>0.15</v>
      </c>
      <c r="D46" s="32">
        <v>0</v>
      </c>
      <c r="E46" s="32">
        <v>0</v>
      </c>
      <c r="F46" s="32">
        <v>0</v>
      </c>
      <c r="G46" s="32">
        <v>0</v>
      </c>
      <c r="H46" s="32">
        <v>0</v>
      </c>
      <c r="I46" s="32">
        <v>1</v>
      </c>
      <c r="J46" s="32">
        <v>0</v>
      </c>
      <c r="K46" s="32">
        <v>0</v>
      </c>
      <c r="L46" s="104"/>
    </row>
    <row r="47" spans="1:14" x14ac:dyDescent="0.2">
      <c r="B47" s="124" t="s">
        <v>46</v>
      </c>
      <c r="C47" s="123">
        <f>SUM(C43:C46)</f>
        <v>1</v>
      </c>
      <c r="D47" s="129">
        <f>D41*SUM(D43:D46)/2</f>
        <v>0.25</v>
      </c>
      <c r="E47" s="129">
        <f t="shared" ref="E47" si="14">E41*SUM(E43:E46)/2</f>
        <v>0.15</v>
      </c>
      <c r="F47" s="129">
        <f t="shared" ref="F47" si="15">F41*SUM(F43:F46)/2</f>
        <v>0.2</v>
      </c>
      <c r="G47" s="129">
        <f t="shared" ref="G47" si="16">G41*SUM(G43:G46)/2</f>
        <v>0.15</v>
      </c>
      <c r="H47" s="129">
        <f t="shared" ref="H47" si="17">H41*SUM(H43:H46)/2</f>
        <v>0.15</v>
      </c>
      <c r="I47" s="129">
        <f t="shared" ref="I47" si="18">I41*SUM(I43:I46)/2</f>
        <v>0.05</v>
      </c>
      <c r="J47" s="129">
        <f t="shared" ref="J47" si="19">J41*SUM(J43:J46)/2</f>
        <v>0</v>
      </c>
      <c r="K47" s="129">
        <f t="shared" ref="K47" si="20">K41*SUM(K43:K46)/2</f>
        <v>0</v>
      </c>
      <c r="L47" s="104"/>
    </row>
    <row r="48" spans="1:14" x14ac:dyDescent="0.2">
      <c r="B48" s="77" t="s">
        <v>45</v>
      </c>
      <c r="C48" s="80"/>
      <c r="D48" s="137">
        <f>D47+E47</f>
        <v>0.4</v>
      </c>
      <c r="E48" s="137"/>
      <c r="F48" s="137">
        <f t="shared" ref="F48" si="21">F47+G47</f>
        <v>0.35</v>
      </c>
      <c r="G48" s="137"/>
      <c r="H48" s="137">
        <f t="shared" ref="H48" si="22">H47+I47</f>
        <v>0.2</v>
      </c>
      <c r="I48" s="137"/>
      <c r="J48" s="137">
        <f t="shared" ref="J48" si="23">J47+K47</f>
        <v>0</v>
      </c>
      <c r="K48" s="137"/>
      <c r="L48" s="104">
        <f>SUM(D48:K48)</f>
        <v>0.95</v>
      </c>
    </row>
    <row r="49" spans="1:14" ht="16.5" thickBot="1" x14ac:dyDescent="0.25">
      <c r="B49" s="45"/>
      <c r="C49" s="53"/>
      <c r="D49" s="54"/>
      <c r="E49" s="53"/>
      <c r="F49" s="53"/>
      <c r="G49" s="53"/>
      <c r="H49" s="53"/>
      <c r="I49" s="53"/>
      <c r="J49" s="53"/>
      <c r="K49" s="53"/>
      <c r="L49" s="53"/>
      <c r="M49" s="110"/>
    </row>
    <row r="50" spans="1:14" ht="15.75" x14ac:dyDescent="0.2">
      <c r="A50" s="61" t="s">
        <v>91</v>
      </c>
      <c r="B50" s="107"/>
      <c r="C50" s="61"/>
      <c r="D50" s="61"/>
      <c r="E50" s="61"/>
      <c r="F50" s="61"/>
      <c r="G50" s="61"/>
      <c r="H50" s="61"/>
      <c r="I50" s="61"/>
      <c r="J50" s="62"/>
      <c r="K50" s="62"/>
      <c r="L50" s="62"/>
      <c r="N50" s="87"/>
    </row>
    <row r="51" spans="1:14" ht="15.75" x14ac:dyDescent="0.2">
      <c r="A51" s="45"/>
      <c r="C51" s="45"/>
      <c r="D51" s="45"/>
      <c r="E51" s="45"/>
      <c r="F51" s="45"/>
      <c r="G51" s="45"/>
      <c r="H51" s="45"/>
      <c r="I51" s="45"/>
      <c r="J51" s="46"/>
      <c r="K51" s="46"/>
      <c r="L51" s="46"/>
      <c r="M51" s="57"/>
      <c r="N51" s="87"/>
    </row>
    <row r="52" spans="1:14" ht="15.75" x14ac:dyDescent="0.2">
      <c r="A52" s="45" t="s">
        <v>87</v>
      </c>
      <c r="B52" s="58" t="s">
        <v>126</v>
      </c>
      <c r="C52" s="45"/>
      <c r="D52" s="45"/>
      <c r="E52" s="45"/>
      <c r="F52" s="45"/>
      <c r="G52" s="45"/>
      <c r="H52" s="45"/>
      <c r="I52" s="45"/>
      <c r="J52" s="46"/>
      <c r="K52" s="46"/>
      <c r="L52" s="46"/>
      <c r="M52" s="57"/>
      <c r="N52" s="87"/>
    </row>
    <row r="53" spans="1:14" ht="15.75" x14ac:dyDescent="0.2">
      <c r="A53" s="45" t="s">
        <v>88</v>
      </c>
      <c r="B53" s="142" t="s">
        <v>127</v>
      </c>
      <c r="C53" s="143"/>
      <c r="D53" s="143"/>
      <c r="E53" s="143"/>
      <c r="F53" s="143"/>
      <c r="G53" s="143"/>
      <c r="H53" s="143"/>
      <c r="I53" s="143"/>
      <c r="J53" s="143"/>
      <c r="K53" s="143"/>
      <c r="L53" s="143"/>
      <c r="M53" s="57"/>
      <c r="N53" s="87"/>
    </row>
    <row r="54" spans="1:14" ht="15.75" x14ac:dyDescent="0.2">
      <c r="A54" s="45"/>
      <c r="B54" s="144"/>
      <c r="C54" s="144"/>
      <c r="D54" s="144"/>
      <c r="E54" s="144"/>
      <c r="F54" s="144"/>
      <c r="G54" s="144"/>
      <c r="H54" s="144"/>
      <c r="I54" s="144"/>
      <c r="J54" s="144"/>
      <c r="K54" s="144"/>
      <c r="L54" s="144"/>
      <c r="M54" s="57"/>
      <c r="N54" s="87"/>
    </row>
    <row r="55" spans="1:14" x14ac:dyDescent="0.2">
      <c r="C55" s="91"/>
      <c r="D55" s="86"/>
      <c r="L55" s="103"/>
    </row>
    <row r="56" spans="1:14" x14ac:dyDescent="0.2">
      <c r="C56" s="91"/>
      <c r="D56" s="140" t="s">
        <v>9</v>
      </c>
      <c r="E56" s="141"/>
      <c r="F56" s="140" t="s">
        <v>10</v>
      </c>
      <c r="G56" s="141"/>
      <c r="H56" s="140" t="s">
        <v>51</v>
      </c>
      <c r="I56" s="141"/>
      <c r="J56" s="140" t="s">
        <v>50</v>
      </c>
      <c r="K56" s="141"/>
      <c r="L56" s="138" t="s">
        <v>97</v>
      </c>
    </row>
    <row r="57" spans="1:14" ht="15.75" x14ac:dyDescent="0.2">
      <c r="B57" s="50"/>
      <c r="C57" s="55"/>
      <c r="D57" s="135">
        <f>Benefit1KPI1Rating</f>
        <v>0.25</v>
      </c>
      <c r="E57" s="135">
        <f>Benefit1KPI2Rating</f>
        <v>0.15</v>
      </c>
      <c r="F57" s="135">
        <f>Benefit2KPI1Rating</f>
        <v>0.2</v>
      </c>
      <c r="G57" s="135">
        <f>Benefit2KPI2Rating</f>
        <v>0.15</v>
      </c>
      <c r="H57" s="135">
        <f>Benefit3KPI1Rating</f>
        <v>0.15</v>
      </c>
      <c r="I57" s="135">
        <f>Benefit3KPI2Rating</f>
        <v>0.1</v>
      </c>
      <c r="J57" s="135">
        <f>Benefit4KPI1Rating</f>
        <v>0</v>
      </c>
      <c r="K57" s="135">
        <f>Benefit4KPI2Rating</f>
        <v>0</v>
      </c>
      <c r="L57" s="139"/>
    </row>
    <row r="58" spans="1:14" ht="63.75" x14ac:dyDescent="0.2">
      <c r="B58" s="43" t="s">
        <v>42</v>
      </c>
      <c r="C58" s="76" t="s">
        <v>52</v>
      </c>
      <c r="D58" s="84" t="str">
        <f>Benefit1KPI1</f>
        <v xml:space="preserve">KPI 1 More timely resolution </v>
      </c>
      <c r="E58" s="84" t="str">
        <f>Benefit1KPI2</f>
        <v xml:space="preserve">KPI 2 Reduction in costs </v>
      </c>
      <c r="F58" s="84" t="str">
        <f>Benefit2KPI1</f>
        <v>KPI 1 Reduction in re-offending</v>
      </c>
      <c r="G58" s="84" t="str">
        <f>Benefit2KPI2</f>
        <v>KPI 2 Increased program completion</v>
      </c>
      <c r="H58" s="84" t="str">
        <f>Benefit3KPI1</f>
        <v>KPI 2 Increased program completion</v>
      </c>
      <c r="I58" s="84" t="str">
        <f>Benefit3KPI2</f>
        <v xml:space="preserve">KPI 2 Reduce security risks </v>
      </c>
      <c r="J58" s="84" t="str">
        <f>Benefit4KPI1</f>
        <v>KPI 1</v>
      </c>
      <c r="K58" s="84" t="str">
        <f>Benefit4KPI2</f>
        <v>KPI 2</v>
      </c>
      <c r="L58" s="103"/>
    </row>
    <row r="59" spans="1:14" ht="38.25" x14ac:dyDescent="0.2">
      <c r="B59" s="130" t="s">
        <v>120</v>
      </c>
      <c r="C59" s="75">
        <v>0.15</v>
      </c>
      <c r="D59" s="32">
        <v>1</v>
      </c>
      <c r="E59" s="32">
        <v>1</v>
      </c>
      <c r="F59" s="32">
        <v>0</v>
      </c>
      <c r="G59" s="32">
        <v>0</v>
      </c>
      <c r="H59" s="32">
        <v>2</v>
      </c>
      <c r="I59" s="32">
        <v>0</v>
      </c>
      <c r="J59" s="32">
        <v>0</v>
      </c>
      <c r="K59" s="32">
        <v>0</v>
      </c>
      <c r="L59" s="104"/>
    </row>
    <row r="60" spans="1:14" ht="25.5" x14ac:dyDescent="0.2">
      <c r="B60" s="130" t="s">
        <v>123</v>
      </c>
      <c r="C60" s="75">
        <v>0.25</v>
      </c>
      <c r="D60" s="32">
        <v>0</v>
      </c>
      <c r="E60" s="32">
        <v>1</v>
      </c>
      <c r="F60" s="32">
        <v>2</v>
      </c>
      <c r="G60" s="32">
        <v>2</v>
      </c>
      <c r="H60" s="32">
        <v>0</v>
      </c>
      <c r="I60" s="32">
        <v>0</v>
      </c>
      <c r="J60" s="32">
        <v>0</v>
      </c>
      <c r="K60" s="32">
        <v>0</v>
      </c>
      <c r="L60" s="104"/>
    </row>
    <row r="61" spans="1:14" ht="38.25" x14ac:dyDescent="0.2">
      <c r="B61" s="130" t="s">
        <v>128</v>
      </c>
      <c r="C61" s="75">
        <v>0.6</v>
      </c>
      <c r="D61" s="32">
        <v>1</v>
      </c>
      <c r="E61" s="32">
        <v>0</v>
      </c>
      <c r="F61" s="32">
        <v>0</v>
      </c>
      <c r="G61" s="32">
        <v>0</v>
      </c>
      <c r="H61" s="32">
        <v>0</v>
      </c>
      <c r="I61" s="32">
        <v>2</v>
      </c>
      <c r="J61" s="32">
        <v>0</v>
      </c>
      <c r="K61" s="32">
        <v>0</v>
      </c>
      <c r="L61" s="104"/>
    </row>
    <row r="62" spans="1:14" ht="15.75" x14ac:dyDescent="0.2">
      <c r="B62" s="120" t="s">
        <v>103</v>
      </c>
      <c r="C62" s="75"/>
      <c r="D62" s="32">
        <v>0</v>
      </c>
      <c r="E62" s="32">
        <v>0</v>
      </c>
      <c r="F62" s="32">
        <v>0</v>
      </c>
      <c r="G62" s="32">
        <v>0</v>
      </c>
      <c r="H62" s="32">
        <v>0</v>
      </c>
      <c r="I62" s="32">
        <v>0</v>
      </c>
      <c r="J62" s="32">
        <v>0</v>
      </c>
      <c r="K62" s="32">
        <v>0</v>
      </c>
      <c r="L62" s="104"/>
    </row>
    <row r="63" spans="1:14" x14ac:dyDescent="0.2">
      <c r="B63" s="124" t="s">
        <v>46</v>
      </c>
      <c r="C63" s="123">
        <f>SUM(C59:C62)</f>
        <v>1</v>
      </c>
      <c r="D63" s="129">
        <f>D57*SUM(D59:D62)/2</f>
        <v>0.25</v>
      </c>
      <c r="E63" s="129">
        <f t="shared" ref="E63" si="24">E57*SUM(E59:E62)/2</f>
        <v>0.15</v>
      </c>
      <c r="F63" s="129">
        <f t="shared" ref="F63" si="25">F57*SUM(F59:F62)/2</f>
        <v>0.2</v>
      </c>
      <c r="G63" s="129">
        <f t="shared" ref="G63" si="26">G57*SUM(G59:G62)/2</f>
        <v>0.15</v>
      </c>
      <c r="H63" s="129">
        <f t="shared" ref="H63" si="27">H57*SUM(H59:H62)/2</f>
        <v>0.15</v>
      </c>
      <c r="I63" s="129">
        <f t="shared" ref="I63" si="28">I57*SUM(I59:I62)/2</f>
        <v>0.1</v>
      </c>
      <c r="J63" s="129">
        <f t="shared" ref="J63" si="29">J57*SUM(J59:J62)/2</f>
        <v>0</v>
      </c>
      <c r="K63" s="129">
        <f t="shared" ref="K63" si="30">K57*SUM(K59:K62)/2</f>
        <v>0</v>
      </c>
      <c r="L63" s="104"/>
    </row>
    <row r="64" spans="1:14" x14ac:dyDescent="0.2">
      <c r="B64" s="77" t="s">
        <v>45</v>
      </c>
      <c r="C64" s="80"/>
      <c r="D64" s="137">
        <f>D63+E63</f>
        <v>0.4</v>
      </c>
      <c r="E64" s="137"/>
      <c r="F64" s="137">
        <f t="shared" ref="F64" si="31">F63+G63</f>
        <v>0.35</v>
      </c>
      <c r="G64" s="137"/>
      <c r="H64" s="137">
        <f t="shared" ref="H64" si="32">H63+I63</f>
        <v>0.25</v>
      </c>
      <c r="I64" s="137"/>
      <c r="J64" s="137">
        <f t="shared" ref="J64" si="33">J63+K63</f>
        <v>0</v>
      </c>
      <c r="K64" s="137"/>
      <c r="L64" s="104">
        <f>SUM(D64:K64)</f>
        <v>1</v>
      </c>
    </row>
    <row r="65" spans="1:14" ht="13.5" thickBot="1" x14ac:dyDescent="0.25">
      <c r="E65" s="105"/>
      <c r="F65" s="105"/>
      <c r="G65" s="106"/>
      <c r="H65" s="106"/>
      <c r="I65" s="105"/>
      <c r="J65" s="105"/>
      <c r="M65" s="100"/>
    </row>
    <row r="66" spans="1:14" ht="15.75" x14ac:dyDescent="0.2">
      <c r="A66" s="61" t="s">
        <v>92</v>
      </c>
      <c r="B66" s="107"/>
      <c r="C66" s="61"/>
      <c r="D66" s="61"/>
      <c r="E66" s="61"/>
      <c r="F66" s="61"/>
      <c r="G66" s="61"/>
      <c r="H66" s="61"/>
      <c r="I66" s="61"/>
      <c r="J66" s="62"/>
      <c r="K66" s="62"/>
      <c r="L66" s="62"/>
      <c r="N66" s="87"/>
    </row>
    <row r="67" spans="1:14" ht="15.75" x14ac:dyDescent="0.2">
      <c r="A67" s="45"/>
      <c r="C67" s="45"/>
      <c r="D67" s="45"/>
      <c r="E67" s="45"/>
      <c r="F67" s="45"/>
      <c r="G67" s="45"/>
      <c r="H67" s="45"/>
      <c r="I67" s="45"/>
      <c r="J67" s="46"/>
      <c r="K67" s="46"/>
      <c r="L67" s="46"/>
      <c r="M67" s="57"/>
      <c r="N67" s="87"/>
    </row>
    <row r="68" spans="1:14" ht="15.75" x14ac:dyDescent="0.2">
      <c r="A68" s="45" t="s">
        <v>87</v>
      </c>
      <c r="B68" s="58" t="s">
        <v>129</v>
      </c>
      <c r="C68" s="45"/>
      <c r="D68" s="45"/>
      <c r="E68" s="45"/>
      <c r="F68" s="45"/>
      <c r="G68" s="45"/>
      <c r="H68" s="45"/>
      <c r="I68" s="45"/>
      <c r="J68" s="46"/>
      <c r="K68" s="46"/>
      <c r="L68" s="46"/>
      <c r="M68" s="57"/>
      <c r="N68" s="87"/>
    </row>
    <row r="69" spans="1:14" ht="15.75" x14ac:dyDescent="0.2">
      <c r="A69" s="45" t="s">
        <v>88</v>
      </c>
      <c r="B69" s="142" t="s">
        <v>130</v>
      </c>
      <c r="C69" s="143"/>
      <c r="D69" s="143"/>
      <c r="E69" s="143"/>
      <c r="F69" s="143"/>
      <c r="G69" s="143"/>
      <c r="H69" s="143"/>
      <c r="I69" s="143"/>
      <c r="J69" s="143"/>
      <c r="K69" s="143"/>
      <c r="L69" s="143"/>
      <c r="M69" s="57"/>
      <c r="N69" s="87"/>
    </row>
    <row r="70" spans="1:14" ht="15.75" x14ac:dyDescent="0.2">
      <c r="A70" s="45"/>
      <c r="B70" s="144"/>
      <c r="C70" s="144"/>
      <c r="D70" s="144"/>
      <c r="E70" s="144"/>
      <c r="F70" s="144"/>
      <c r="G70" s="144"/>
      <c r="H70" s="144"/>
      <c r="I70" s="144"/>
      <c r="J70" s="144"/>
      <c r="K70" s="144"/>
      <c r="L70" s="144"/>
      <c r="M70" s="57"/>
      <c r="N70" s="87"/>
    </row>
    <row r="71" spans="1:14" x14ac:dyDescent="0.2">
      <c r="M71" s="100"/>
    </row>
    <row r="72" spans="1:14" x14ac:dyDescent="0.2">
      <c r="B72" s="111"/>
      <c r="C72" s="91"/>
      <c r="D72" s="140" t="s">
        <v>9</v>
      </c>
      <c r="E72" s="141"/>
      <c r="F72" s="140" t="s">
        <v>10</v>
      </c>
      <c r="G72" s="141"/>
      <c r="H72" s="140" t="s">
        <v>51</v>
      </c>
      <c r="I72" s="141"/>
      <c r="J72" s="140" t="s">
        <v>50</v>
      </c>
      <c r="K72" s="141"/>
      <c r="L72" s="138" t="s">
        <v>97</v>
      </c>
    </row>
    <row r="73" spans="1:14" ht="15.75" x14ac:dyDescent="0.2">
      <c r="B73" s="50"/>
      <c r="C73" s="55"/>
      <c r="D73" s="135">
        <f>Benefit1KPI1Rating</f>
        <v>0.25</v>
      </c>
      <c r="E73" s="135">
        <f>Benefit1KPI2Rating</f>
        <v>0.15</v>
      </c>
      <c r="F73" s="135">
        <f>Benefit2KPI1Rating</f>
        <v>0.2</v>
      </c>
      <c r="G73" s="135">
        <f>Benefit2KPI2Rating</f>
        <v>0.15</v>
      </c>
      <c r="H73" s="135">
        <f>Benefit3KPI1Rating</f>
        <v>0.15</v>
      </c>
      <c r="I73" s="135">
        <f>Benefit3KPI2Rating</f>
        <v>0.1</v>
      </c>
      <c r="J73" s="135">
        <f>Benefit4KPI1Rating</f>
        <v>0</v>
      </c>
      <c r="K73" s="135">
        <f>Benefit4KPI2Rating</f>
        <v>0</v>
      </c>
      <c r="L73" s="139"/>
    </row>
    <row r="74" spans="1:14" ht="63.75" x14ac:dyDescent="0.2">
      <c r="B74" s="43" t="s">
        <v>42</v>
      </c>
      <c r="C74" s="76" t="s">
        <v>52</v>
      </c>
      <c r="D74" s="84" t="str">
        <f>Benefit1KPI1</f>
        <v xml:space="preserve">KPI 1 More timely resolution </v>
      </c>
      <c r="E74" s="84" t="str">
        <f>Benefit1KPI2</f>
        <v xml:space="preserve">KPI 2 Reduction in costs </v>
      </c>
      <c r="F74" s="84" t="str">
        <f>Benefit2KPI1</f>
        <v>KPI 1 Reduction in re-offending</v>
      </c>
      <c r="G74" s="84" t="str">
        <f>Benefit2KPI2</f>
        <v>KPI 2 Increased program completion</v>
      </c>
      <c r="H74" s="84" t="str">
        <f>Benefit3KPI1</f>
        <v>KPI 2 Increased program completion</v>
      </c>
      <c r="I74" s="84" t="str">
        <f>Benefit3KPI2</f>
        <v xml:space="preserve">KPI 2 Reduce security risks </v>
      </c>
      <c r="J74" s="84" t="str">
        <f>Benefit4KPI1</f>
        <v>KPI 1</v>
      </c>
      <c r="K74" s="84" t="str">
        <f>Benefit4KPI2</f>
        <v>KPI 2</v>
      </c>
      <c r="L74" s="103"/>
    </row>
    <row r="75" spans="1:14" ht="25.5" x14ac:dyDescent="0.2">
      <c r="B75" s="130" t="s">
        <v>131</v>
      </c>
      <c r="C75" s="75">
        <v>0.2</v>
      </c>
      <c r="D75" s="32">
        <v>1</v>
      </c>
      <c r="E75" s="32">
        <v>0</v>
      </c>
      <c r="F75" s="32">
        <v>0</v>
      </c>
      <c r="G75" s="32">
        <v>0</v>
      </c>
      <c r="H75" s="32">
        <v>0</v>
      </c>
      <c r="I75" s="32">
        <v>0</v>
      </c>
      <c r="J75" s="32">
        <v>0</v>
      </c>
      <c r="K75" s="32">
        <v>0</v>
      </c>
      <c r="L75" s="104"/>
    </row>
    <row r="76" spans="1:14" ht="25.5" x14ac:dyDescent="0.2">
      <c r="B76" s="130" t="s">
        <v>132</v>
      </c>
      <c r="C76" s="75">
        <v>0.5</v>
      </c>
      <c r="D76" s="32">
        <v>1</v>
      </c>
      <c r="E76" s="32">
        <v>0</v>
      </c>
      <c r="F76" s="32">
        <v>0</v>
      </c>
      <c r="G76" s="32">
        <v>0</v>
      </c>
      <c r="H76" s="32">
        <v>2</v>
      </c>
      <c r="I76" s="32">
        <v>2</v>
      </c>
      <c r="J76" s="32">
        <v>0</v>
      </c>
      <c r="K76" s="32">
        <v>0</v>
      </c>
      <c r="L76" s="104"/>
    </row>
    <row r="77" spans="1:14" ht="25.5" x14ac:dyDescent="0.2">
      <c r="B77" s="130" t="s">
        <v>133</v>
      </c>
      <c r="C77" s="75">
        <v>0.3</v>
      </c>
      <c r="D77" s="32">
        <v>0</v>
      </c>
      <c r="E77" s="32">
        <v>1</v>
      </c>
      <c r="F77" s="32">
        <v>2</v>
      </c>
      <c r="G77" s="32">
        <v>2</v>
      </c>
      <c r="H77" s="32">
        <v>0</v>
      </c>
      <c r="I77" s="32">
        <v>0</v>
      </c>
      <c r="J77" s="32">
        <v>0</v>
      </c>
      <c r="K77" s="32">
        <v>0</v>
      </c>
      <c r="L77" s="104"/>
    </row>
    <row r="78" spans="1:14" ht="15.75" x14ac:dyDescent="0.2">
      <c r="B78" s="120" t="s">
        <v>103</v>
      </c>
      <c r="C78" s="75"/>
      <c r="D78" s="32">
        <v>0</v>
      </c>
      <c r="E78" s="32">
        <v>0</v>
      </c>
      <c r="F78" s="32">
        <v>0</v>
      </c>
      <c r="G78" s="32">
        <v>0</v>
      </c>
      <c r="H78" s="32">
        <v>0</v>
      </c>
      <c r="I78" s="32">
        <v>0</v>
      </c>
      <c r="J78" s="32">
        <v>0</v>
      </c>
      <c r="K78" s="32">
        <v>0</v>
      </c>
      <c r="L78" s="104"/>
    </row>
    <row r="79" spans="1:14" x14ac:dyDescent="0.2">
      <c r="B79" s="124" t="s">
        <v>46</v>
      </c>
      <c r="C79" s="123">
        <f>SUM(C75:C78)</f>
        <v>1</v>
      </c>
      <c r="D79" s="129">
        <f>D73*SUM(D75:D78)/2</f>
        <v>0.25</v>
      </c>
      <c r="E79" s="129">
        <f t="shared" ref="E79" si="34">E73*SUM(E75:E78)/2</f>
        <v>7.4999999999999997E-2</v>
      </c>
      <c r="F79" s="129">
        <f t="shared" ref="F79" si="35">F73*SUM(F75:F78)/2</f>
        <v>0.2</v>
      </c>
      <c r="G79" s="129">
        <f t="shared" ref="G79" si="36">G73*SUM(G75:G78)/2</f>
        <v>0.15</v>
      </c>
      <c r="H79" s="129">
        <f t="shared" ref="H79" si="37">H73*SUM(H75:H78)/2</f>
        <v>0.15</v>
      </c>
      <c r="I79" s="129">
        <f t="shared" ref="I79" si="38">I73*SUM(I75:I78)/2</f>
        <v>0.1</v>
      </c>
      <c r="J79" s="129">
        <f t="shared" ref="J79" si="39">J73*SUM(J75:J78)/2</f>
        <v>0</v>
      </c>
      <c r="K79" s="129">
        <f t="shared" ref="K79" si="40">K73*SUM(K75:K78)/2</f>
        <v>0</v>
      </c>
      <c r="L79" s="104"/>
    </row>
    <row r="80" spans="1:14" x14ac:dyDescent="0.2">
      <c r="B80" s="77" t="s">
        <v>45</v>
      </c>
      <c r="C80" s="80"/>
      <c r="D80" s="137">
        <f>D79+E79</f>
        <v>0.32500000000000001</v>
      </c>
      <c r="E80" s="137"/>
      <c r="F80" s="137">
        <f t="shared" ref="F80" si="41">F79+G79</f>
        <v>0.35</v>
      </c>
      <c r="G80" s="137"/>
      <c r="H80" s="137">
        <f t="shared" ref="H80" si="42">H79+I79</f>
        <v>0.25</v>
      </c>
      <c r="I80" s="137"/>
      <c r="J80" s="137">
        <f t="shared" ref="J80" si="43">J79+K79</f>
        <v>0</v>
      </c>
      <c r="K80" s="137"/>
      <c r="L80" s="104">
        <f>SUM(D80:K80)</f>
        <v>0.92500000000000004</v>
      </c>
    </row>
    <row r="81" spans="1:14" ht="13.5" thickBot="1" x14ac:dyDescent="0.25">
      <c r="B81" s="111"/>
    </row>
    <row r="82" spans="1:14" ht="15.75" x14ac:dyDescent="0.2">
      <c r="A82" s="61" t="s">
        <v>93</v>
      </c>
      <c r="B82" s="107"/>
      <c r="C82" s="61"/>
      <c r="D82" s="61"/>
      <c r="E82" s="61"/>
      <c r="F82" s="61"/>
      <c r="G82" s="61"/>
      <c r="H82" s="61"/>
      <c r="I82" s="61"/>
      <c r="J82" s="62"/>
      <c r="K82" s="62"/>
      <c r="L82" s="62"/>
      <c r="N82" s="87"/>
    </row>
    <row r="83" spans="1:14" ht="15.75" x14ac:dyDescent="0.2">
      <c r="A83" s="45"/>
      <c r="C83" s="45"/>
      <c r="D83" s="45"/>
      <c r="E83" s="45"/>
      <c r="F83" s="45"/>
      <c r="G83" s="45"/>
      <c r="H83" s="45"/>
      <c r="I83" s="45"/>
      <c r="J83" s="46"/>
      <c r="K83" s="46"/>
      <c r="L83" s="46"/>
      <c r="M83" s="57"/>
      <c r="N83" s="87"/>
    </row>
    <row r="84" spans="1:14" ht="15.75" x14ac:dyDescent="0.2">
      <c r="A84" s="45" t="s">
        <v>87</v>
      </c>
      <c r="B84" s="58" t="s">
        <v>94</v>
      </c>
      <c r="C84" s="45"/>
      <c r="D84" s="45"/>
      <c r="E84" s="45"/>
      <c r="F84" s="45"/>
      <c r="G84" s="45"/>
      <c r="H84" s="45"/>
      <c r="I84" s="45"/>
      <c r="J84" s="46"/>
      <c r="K84" s="46"/>
      <c r="L84" s="46"/>
      <c r="M84" s="57"/>
      <c r="N84" s="87"/>
    </row>
    <row r="85" spans="1:14" ht="15.75" x14ac:dyDescent="0.2">
      <c r="A85" s="45" t="s">
        <v>88</v>
      </c>
      <c r="B85" s="142" t="s">
        <v>95</v>
      </c>
      <c r="C85" s="143"/>
      <c r="D85" s="143"/>
      <c r="E85" s="143"/>
      <c r="F85" s="143"/>
      <c r="G85" s="143"/>
      <c r="H85" s="143"/>
      <c r="I85" s="143"/>
      <c r="J85" s="143"/>
      <c r="K85" s="143"/>
      <c r="L85" s="143"/>
      <c r="M85" s="57"/>
      <c r="N85" s="87"/>
    </row>
    <row r="86" spans="1:14" ht="15.75" x14ac:dyDescent="0.2">
      <c r="A86" s="45"/>
      <c r="B86" s="144"/>
      <c r="C86" s="144"/>
      <c r="D86" s="144"/>
      <c r="E86" s="144"/>
      <c r="F86" s="144"/>
      <c r="G86" s="144"/>
      <c r="H86" s="144"/>
      <c r="I86" s="144"/>
      <c r="J86" s="144"/>
      <c r="K86" s="144"/>
      <c r="L86" s="144"/>
      <c r="M86" s="57"/>
      <c r="N86" s="87"/>
    </row>
    <row r="87" spans="1:14" ht="15.75" x14ac:dyDescent="0.2">
      <c r="B87" s="51"/>
      <c r="C87" s="56"/>
      <c r="D87" s="52"/>
      <c r="E87" s="56"/>
      <c r="F87" s="56"/>
      <c r="G87" s="56"/>
      <c r="H87" s="56"/>
      <c r="I87" s="56"/>
      <c r="J87" s="56"/>
      <c r="K87" s="56"/>
      <c r="L87" s="56"/>
      <c r="M87" s="110"/>
    </row>
    <row r="88" spans="1:14" x14ac:dyDescent="0.2">
      <c r="B88" s="111"/>
      <c r="C88" s="91"/>
      <c r="D88" s="140" t="s">
        <v>9</v>
      </c>
      <c r="E88" s="141"/>
      <c r="F88" s="140" t="s">
        <v>10</v>
      </c>
      <c r="G88" s="141"/>
      <c r="H88" s="140" t="s">
        <v>51</v>
      </c>
      <c r="I88" s="141"/>
      <c r="J88" s="140" t="s">
        <v>50</v>
      </c>
      <c r="K88" s="141"/>
      <c r="L88" s="138" t="s">
        <v>97</v>
      </c>
    </row>
    <row r="89" spans="1:14" ht="15.75" x14ac:dyDescent="0.2">
      <c r="B89" s="47"/>
      <c r="C89" s="47"/>
      <c r="D89" s="135">
        <f>Benefit1KPI1Rating</f>
        <v>0.25</v>
      </c>
      <c r="E89" s="135">
        <f>Benefit1KPI2Rating</f>
        <v>0.15</v>
      </c>
      <c r="F89" s="135">
        <f>Benefit2KPI1Rating</f>
        <v>0.2</v>
      </c>
      <c r="G89" s="135">
        <f>Benefit2KPI2Rating</f>
        <v>0.15</v>
      </c>
      <c r="H89" s="135">
        <f>Benefit3KPI1Rating</f>
        <v>0.15</v>
      </c>
      <c r="I89" s="135">
        <f>Benefit3KPI2Rating</f>
        <v>0.1</v>
      </c>
      <c r="J89" s="135">
        <f>Benefit4KPI1Rating</f>
        <v>0</v>
      </c>
      <c r="K89" s="135">
        <f>Benefit4KPI2Rating</f>
        <v>0</v>
      </c>
      <c r="L89" s="139"/>
    </row>
    <row r="90" spans="1:14" ht="63.75" x14ac:dyDescent="0.2">
      <c r="B90" s="43" t="s">
        <v>42</v>
      </c>
      <c r="C90" s="76" t="s">
        <v>52</v>
      </c>
      <c r="D90" s="84" t="str">
        <f>Benefit1KPI1</f>
        <v xml:space="preserve">KPI 1 More timely resolution </v>
      </c>
      <c r="E90" s="84" t="str">
        <f>Benefit1KPI2</f>
        <v xml:space="preserve">KPI 2 Reduction in costs </v>
      </c>
      <c r="F90" s="84" t="str">
        <f>Benefit2KPI1</f>
        <v>KPI 1 Reduction in re-offending</v>
      </c>
      <c r="G90" s="84" t="str">
        <f>Benefit2KPI2</f>
        <v>KPI 2 Increased program completion</v>
      </c>
      <c r="H90" s="84" t="str">
        <f>Benefit3KPI1</f>
        <v>KPI 2 Increased program completion</v>
      </c>
      <c r="I90" s="84" t="str">
        <f>Benefit3KPI2</f>
        <v xml:space="preserve">KPI 2 Reduce security risks </v>
      </c>
      <c r="J90" s="84" t="str">
        <f>Benefit4KPI1</f>
        <v>KPI 1</v>
      </c>
      <c r="K90" s="84" t="str">
        <f>Benefit4KPI2</f>
        <v>KPI 2</v>
      </c>
      <c r="L90" s="103"/>
    </row>
    <row r="91" spans="1:14" ht="15.75" x14ac:dyDescent="0.2">
      <c r="B91" s="120" t="s">
        <v>100</v>
      </c>
      <c r="C91" s="75"/>
      <c r="D91" s="32">
        <v>0</v>
      </c>
      <c r="E91" s="32">
        <v>0</v>
      </c>
      <c r="F91" s="32">
        <v>0</v>
      </c>
      <c r="G91" s="32">
        <v>0</v>
      </c>
      <c r="H91" s="32">
        <v>0</v>
      </c>
      <c r="I91" s="32">
        <v>0</v>
      </c>
      <c r="J91" s="32">
        <v>0</v>
      </c>
      <c r="K91" s="32">
        <v>0</v>
      </c>
      <c r="L91" s="104"/>
    </row>
    <row r="92" spans="1:14" ht="15.75" x14ac:dyDescent="0.2">
      <c r="B92" s="120" t="s">
        <v>101</v>
      </c>
      <c r="C92" s="75"/>
      <c r="D92" s="32">
        <v>0</v>
      </c>
      <c r="E92" s="32">
        <v>0</v>
      </c>
      <c r="F92" s="32">
        <v>0</v>
      </c>
      <c r="G92" s="32">
        <v>0</v>
      </c>
      <c r="H92" s="32">
        <v>0</v>
      </c>
      <c r="I92" s="32">
        <v>0</v>
      </c>
      <c r="J92" s="32">
        <v>0</v>
      </c>
      <c r="K92" s="32">
        <v>0</v>
      </c>
      <c r="L92" s="104"/>
    </row>
    <row r="93" spans="1:14" ht="15.75" x14ac:dyDescent="0.2">
      <c r="B93" s="120" t="s">
        <v>102</v>
      </c>
      <c r="C93" s="75"/>
      <c r="D93" s="32">
        <v>0</v>
      </c>
      <c r="E93" s="32">
        <v>0</v>
      </c>
      <c r="F93" s="32">
        <v>0</v>
      </c>
      <c r="G93" s="32">
        <v>0</v>
      </c>
      <c r="H93" s="32">
        <v>0</v>
      </c>
      <c r="I93" s="32">
        <v>0</v>
      </c>
      <c r="J93" s="32">
        <v>0</v>
      </c>
      <c r="K93" s="32">
        <v>0</v>
      </c>
      <c r="L93" s="104"/>
    </row>
    <row r="94" spans="1:14" ht="15.75" x14ac:dyDescent="0.2">
      <c r="B94" s="120" t="s">
        <v>103</v>
      </c>
      <c r="C94" s="112"/>
      <c r="D94" s="32">
        <v>0</v>
      </c>
      <c r="E94" s="32">
        <v>0</v>
      </c>
      <c r="F94" s="32">
        <v>0</v>
      </c>
      <c r="G94" s="32">
        <v>0</v>
      </c>
      <c r="H94" s="32">
        <v>0</v>
      </c>
      <c r="I94" s="32">
        <v>0</v>
      </c>
      <c r="J94" s="32">
        <v>0</v>
      </c>
      <c r="K94" s="32">
        <v>0</v>
      </c>
      <c r="L94" s="104"/>
    </row>
    <row r="95" spans="1:14" x14ac:dyDescent="0.2">
      <c r="B95" s="124" t="s">
        <v>46</v>
      </c>
      <c r="C95" s="123">
        <f>SUM(C91:C94)</f>
        <v>0</v>
      </c>
      <c r="D95" s="129">
        <f>D89*SUM(D91:D94)/2</f>
        <v>0</v>
      </c>
      <c r="E95" s="129">
        <f t="shared" ref="E95" si="44">E89*SUM(E91:E94)/2</f>
        <v>0</v>
      </c>
      <c r="F95" s="129">
        <f t="shared" ref="F95" si="45">F89*SUM(F91:F94)/2</f>
        <v>0</v>
      </c>
      <c r="G95" s="129">
        <f t="shared" ref="G95" si="46">G89*SUM(G91:G94)/2</f>
        <v>0</v>
      </c>
      <c r="H95" s="129">
        <f t="shared" ref="H95" si="47">H89*SUM(H91:H94)/2</f>
        <v>0</v>
      </c>
      <c r="I95" s="129">
        <f t="shared" ref="I95" si="48">I89*SUM(I91:I94)/2</f>
        <v>0</v>
      </c>
      <c r="J95" s="129">
        <f t="shared" ref="J95" si="49">J89*SUM(J91:J94)/2</f>
        <v>0</v>
      </c>
      <c r="K95" s="129">
        <f t="shared" ref="K95" si="50">K89*SUM(K91:K94)/2</f>
        <v>0</v>
      </c>
      <c r="L95" s="104"/>
    </row>
    <row r="96" spans="1:14" x14ac:dyDescent="0.2">
      <c r="B96" s="77" t="s">
        <v>45</v>
      </c>
      <c r="C96" s="80"/>
      <c r="D96" s="137">
        <f>D95+E95</f>
        <v>0</v>
      </c>
      <c r="E96" s="137"/>
      <c r="F96" s="137">
        <f t="shared" ref="F96" si="51">F95+G95</f>
        <v>0</v>
      </c>
      <c r="G96" s="137"/>
      <c r="H96" s="137">
        <f t="shared" ref="H96" si="52">H95+I95</f>
        <v>0</v>
      </c>
      <c r="I96" s="137"/>
      <c r="J96" s="137">
        <f t="shared" ref="J96" si="53">J95+K95</f>
        <v>0</v>
      </c>
      <c r="K96" s="137"/>
      <c r="L96" s="104">
        <f>SUM(D96:K96)</f>
        <v>0</v>
      </c>
    </row>
  </sheetData>
  <mergeCells count="60">
    <mergeCell ref="D96:E96"/>
    <mergeCell ref="F96:G96"/>
    <mergeCell ref="H96:I96"/>
    <mergeCell ref="J96:K96"/>
    <mergeCell ref="D64:E64"/>
    <mergeCell ref="F64:G64"/>
    <mergeCell ref="H64:I64"/>
    <mergeCell ref="J64:K64"/>
    <mergeCell ref="D80:E80"/>
    <mergeCell ref="F80:G80"/>
    <mergeCell ref="H80:I80"/>
    <mergeCell ref="J80:K80"/>
    <mergeCell ref="J72:K72"/>
    <mergeCell ref="D88:E88"/>
    <mergeCell ref="F88:G88"/>
    <mergeCell ref="B37:L38"/>
    <mergeCell ref="B5:L6"/>
    <mergeCell ref="L8:L9"/>
    <mergeCell ref="L24:L25"/>
    <mergeCell ref="D16:E16"/>
    <mergeCell ref="F16:G16"/>
    <mergeCell ref="H16:I16"/>
    <mergeCell ref="J16:K16"/>
    <mergeCell ref="J8:K8"/>
    <mergeCell ref="D24:E24"/>
    <mergeCell ref="F24:G24"/>
    <mergeCell ref="H24:I24"/>
    <mergeCell ref="J24:K24"/>
    <mergeCell ref="D8:E8"/>
    <mergeCell ref="F8:G8"/>
    <mergeCell ref="H8:I8"/>
    <mergeCell ref="B21:L22"/>
    <mergeCell ref="D32:E32"/>
    <mergeCell ref="F32:G32"/>
    <mergeCell ref="H32:I32"/>
    <mergeCell ref="J32:K32"/>
    <mergeCell ref="L88:L89"/>
    <mergeCell ref="H88:I88"/>
    <mergeCell ref="J88:K88"/>
    <mergeCell ref="D72:E72"/>
    <mergeCell ref="F72:G72"/>
    <mergeCell ref="H72:I72"/>
    <mergeCell ref="B53:L54"/>
    <mergeCell ref="B69:L70"/>
    <mergeCell ref="B85:L86"/>
    <mergeCell ref="L56:L57"/>
    <mergeCell ref="L72:L73"/>
    <mergeCell ref="D56:E56"/>
    <mergeCell ref="F56:G56"/>
    <mergeCell ref="H56:I56"/>
    <mergeCell ref="J56:K56"/>
    <mergeCell ref="J48:K48"/>
    <mergeCell ref="D48:E48"/>
    <mergeCell ref="F48:G48"/>
    <mergeCell ref="H48:I48"/>
    <mergeCell ref="L40:L41"/>
    <mergeCell ref="F40:G40"/>
    <mergeCell ref="H40:I40"/>
    <mergeCell ref="J40:K40"/>
    <mergeCell ref="D40:E40"/>
  </mergeCells>
  <conditionalFormatting sqref="C47 C15 C31 C63 C79 C95">
    <cfRule type="cellIs" priority="8" stopIfTrue="1" operator="equal">
      <formula>0%</formula>
    </cfRule>
    <cfRule type="cellIs" dxfId="13" priority="9" operator="notEqual">
      <formula>100%</formula>
    </cfRule>
    <cfRule type="cellIs" dxfId="12" priority="10" operator="equal">
      <formula>100%</formula>
    </cfRule>
  </conditionalFormatting>
  <conditionalFormatting sqref="D15">
    <cfRule type="expression" dxfId="11" priority="6">
      <formula>D15&gt;D9</formula>
    </cfRule>
  </conditionalFormatting>
  <conditionalFormatting sqref="D15:K15">
    <cfRule type="expression" dxfId="10" priority="5">
      <formula>D15&gt;D9</formula>
    </cfRule>
  </conditionalFormatting>
  <conditionalFormatting sqref="D9:K9">
    <cfRule type="expression" dxfId="9" priority="4">
      <formula>D15&gt;D9</formula>
    </cfRule>
  </conditionalFormatting>
  <conditionalFormatting sqref="D89:K89 D73:K73 D57:K57 D41:K41 D25:K25">
    <cfRule type="expression" dxfId="8" priority="3">
      <formula>D31&gt;D25</formula>
    </cfRule>
  </conditionalFormatting>
  <conditionalFormatting sqref="D95 D79 D63 D47 D31">
    <cfRule type="expression" dxfId="7" priority="2">
      <formula>D31&gt;D25</formula>
    </cfRule>
  </conditionalFormatting>
  <conditionalFormatting sqref="D95:K95 D79:K79 D63:K63 D47:K47 D31:K31">
    <cfRule type="expression" dxfId="6" priority="1">
      <formula>D31&gt;D25</formula>
    </cfRule>
  </conditionalFormatting>
  <dataValidations count="1">
    <dataValidation type="whole" errorStyle="information" allowBlank="1" showInputMessage="1" showErrorMessage="1" errorTitle="Invalid weighting" error="An incorrect weighting value was entered. Valid weighting values are 0, 1 and 2." promptTitle="KPI rating" prompt="Enter a value of 0, 1 or 2 to indicate KPI weighting." sqref="D59:K62 D43:K46 D91:K94 D11:K14 D27:K30 D75:K78">
      <formula1>0</formula1>
      <formula2>2</formula2>
    </dataValidation>
  </dataValidation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91"/>
  <sheetViews>
    <sheetView tabSelected="1" topLeftCell="A28" zoomScaleNormal="100" workbookViewId="0">
      <selection activeCell="M42" sqref="M42"/>
    </sheetView>
  </sheetViews>
  <sheetFormatPr defaultRowHeight="12.75" x14ac:dyDescent="0.2"/>
  <cols>
    <col min="1" max="1" width="2.28515625" style="2" customWidth="1"/>
    <col min="2" max="2" width="7.85546875" style="2" customWidth="1"/>
    <col min="3" max="3" width="25.7109375" style="8" customWidth="1"/>
    <col min="4" max="4" width="6.140625" style="9" bestFit="1" customWidth="1"/>
    <col min="5" max="10" width="17.85546875" style="3" customWidth="1"/>
    <col min="11" max="11" width="6" style="3" customWidth="1"/>
    <col min="12" max="12" width="15.140625" style="3" customWidth="1"/>
    <col min="13" max="13" width="12.42578125" style="3" customWidth="1"/>
    <col min="14" max="16384" width="9.140625" style="3"/>
  </cols>
  <sheetData>
    <row r="1" spans="1:10" s="78" customFormat="1" x14ac:dyDescent="0.2">
      <c r="A1" s="122"/>
      <c r="B1" s="122"/>
      <c r="C1" s="8"/>
      <c r="D1" s="9"/>
    </row>
    <row r="2" spans="1:10" s="78" customFormat="1" x14ac:dyDescent="0.2">
      <c r="A2" s="10"/>
      <c r="B2" s="10"/>
      <c r="C2" s="126"/>
      <c r="D2" s="127"/>
      <c r="E2" s="128"/>
      <c r="F2" s="128"/>
      <c r="G2" s="128"/>
      <c r="H2" s="128"/>
      <c r="I2" s="11" t="s">
        <v>107</v>
      </c>
      <c r="J2" s="12" t="s">
        <v>108</v>
      </c>
    </row>
    <row r="3" spans="1:10" s="122" customFormat="1" ht="12.75" customHeight="1" x14ac:dyDescent="0.2">
      <c r="A3" s="15"/>
      <c r="B3" s="192" t="s">
        <v>177</v>
      </c>
      <c r="C3" s="193"/>
      <c r="D3" s="193"/>
      <c r="E3" s="193"/>
      <c r="F3" s="193"/>
      <c r="G3" s="193"/>
      <c r="H3" s="193"/>
      <c r="I3" s="11" t="s">
        <v>104</v>
      </c>
      <c r="J3" s="12" t="s">
        <v>105</v>
      </c>
    </row>
    <row r="4" spans="1:10" s="122" customFormat="1" ht="12.75" customHeight="1" x14ac:dyDescent="0.2">
      <c r="A4" s="15"/>
      <c r="B4" s="193"/>
      <c r="C4" s="193"/>
      <c r="D4" s="193"/>
      <c r="E4" s="193"/>
      <c r="F4" s="193"/>
      <c r="G4" s="193"/>
      <c r="H4" s="193"/>
      <c r="I4" s="11" t="s">
        <v>106</v>
      </c>
      <c r="J4" s="12" t="s">
        <v>105</v>
      </c>
    </row>
    <row r="5" spans="1:10" s="2" customFormat="1" ht="12.75" customHeight="1" x14ac:dyDescent="0.2">
      <c r="A5" s="15"/>
      <c r="B5" s="149" t="s">
        <v>178</v>
      </c>
      <c r="C5" s="150"/>
      <c r="D5" s="150"/>
      <c r="E5" s="150"/>
      <c r="F5" s="150"/>
      <c r="G5" s="150"/>
      <c r="H5" s="150"/>
      <c r="I5" s="11" t="s">
        <v>0</v>
      </c>
      <c r="J5" s="13" t="s">
        <v>28</v>
      </c>
    </row>
    <row r="6" spans="1:10" s="2" customFormat="1" ht="12.75" customHeight="1" x14ac:dyDescent="0.2">
      <c r="A6" s="15"/>
      <c r="B6" s="150"/>
      <c r="C6" s="150"/>
      <c r="D6" s="150"/>
      <c r="E6" s="150"/>
      <c r="F6" s="150"/>
      <c r="G6" s="150"/>
      <c r="H6" s="150"/>
      <c r="I6" s="11" t="s">
        <v>1</v>
      </c>
      <c r="J6" s="12" t="s">
        <v>29</v>
      </c>
    </row>
    <row r="7" spans="1:10" s="2" customFormat="1" ht="22.5" x14ac:dyDescent="0.2">
      <c r="A7" s="15"/>
      <c r="B7" s="113"/>
      <c r="C7" s="113"/>
      <c r="D7" s="113"/>
      <c r="E7" s="113"/>
      <c r="F7" s="113"/>
      <c r="G7" s="16"/>
      <c r="H7" s="17"/>
      <c r="I7" s="11" t="s">
        <v>2</v>
      </c>
      <c r="J7" s="13" t="s">
        <v>30</v>
      </c>
    </row>
    <row r="8" spans="1:10" s="2" customFormat="1" x14ac:dyDescent="0.2">
      <c r="A8" s="15"/>
      <c r="B8" s="15"/>
      <c r="C8" s="14"/>
      <c r="D8" s="14"/>
      <c r="E8" s="10"/>
      <c r="F8" s="10"/>
      <c r="G8" s="10"/>
      <c r="H8" s="10"/>
      <c r="I8" s="10"/>
      <c r="J8" s="14"/>
    </row>
    <row r="9" spans="1:10" s="2" customFormat="1" ht="15.75" x14ac:dyDescent="0.2">
      <c r="A9" s="159"/>
      <c r="B9" s="159"/>
      <c r="C9" s="159"/>
      <c r="D9" s="159"/>
      <c r="E9" s="175" t="s">
        <v>56</v>
      </c>
      <c r="F9" s="175"/>
      <c r="G9" s="175"/>
      <c r="H9" s="175"/>
      <c r="I9" s="175"/>
      <c r="J9" s="175"/>
    </row>
    <row r="10" spans="1:10" s="18" customFormat="1" ht="15.75" x14ac:dyDescent="0.2">
      <c r="A10" s="160" t="s">
        <v>42</v>
      </c>
      <c r="B10" s="160"/>
      <c r="C10" s="160"/>
      <c r="D10" s="161"/>
      <c r="E10" s="1" t="s">
        <v>3</v>
      </c>
      <c r="F10" s="1" t="s">
        <v>4</v>
      </c>
      <c r="G10" s="1" t="s">
        <v>5</v>
      </c>
      <c r="H10" s="1" t="s">
        <v>6</v>
      </c>
      <c r="I10" s="1" t="s">
        <v>7</v>
      </c>
      <c r="J10" s="1" t="s">
        <v>8</v>
      </c>
    </row>
    <row r="11" spans="1:10" s="2" customFormat="1" ht="76.5" x14ac:dyDescent="0.2">
      <c r="A11" s="162"/>
      <c r="B11" s="163"/>
      <c r="C11" s="163"/>
      <c r="D11" s="164"/>
      <c r="E11" s="63" t="str">
        <f>Option1Title</f>
        <v>Business as usual / Do nothing</v>
      </c>
      <c r="F11" s="34" t="str">
        <f>Option2Title</f>
        <v>Manage overall demand for court services and improve effectiveness of in-court technology</v>
      </c>
      <c r="G11" s="34" t="str">
        <f>Option3Title</f>
        <v>Reconfigure existing site and make more use of third party sites and services (multi-site model)</v>
      </c>
      <c r="H11" s="34" t="str">
        <f>Option4Title</f>
        <v>Deliver the full range of court services from a purpose-built new facility at Noojee</v>
      </c>
      <c r="I11" s="34" t="str">
        <f>Option5Title</f>
        <v>Adopt a regional approach to delivery of court services</v>
      </c>
      <c r="J11" s="34" t="str">
        <f>Option6Title</f>
        <v>&lt;Option 6 title&gt;</v>
      </c>
    </row>
    <row r="12" spans="1:10" ht="30" customHeight="1" x14ac:dyDescent="0.2">
      <c r="A12" s="166" t="s">
        <v>115</v>
      </c>
      <c r="B12" s="167"/>
      <c r="C12" s="167"/>
      <c r="D12" s="168"/>
      <c r="E12" s="83">
        <v>0.8</v>
      </c>
      <c r="F12" s="83"/>
      <c r="G12" s="83"/>
      <c r="H12" s="83"/>
      <c r="I12" s="83"/>
      <c r="J12" s="79"/>
    </row>
    <row r="13" spans="1:10" s="78" customFormat="1" ht="30" customHeight="1" x14ac:dyDescent="0.2">
      <c r="A13" s="166" t="s">
        <v>116</v>
      </c>
      <c r="B13" s="167"/>
      <c r="C13" s="167"/>
      <c r="D13" s="168"/>
      <c r="E13" s="83">
        <v>0.2</v>
      </c>
      <c r="F13" s="83">
        <v>0.1</v>
      </c>
      <c r="G13" s="83"/>
      <c r="H13" s="83"/>
      <c r="I13" s="83"/>
      <c r="J13" s="82"/>
    </row>
    <row r="14" spans="1:10" s="78" customFormat="1" ht="30" customHeight="1" x14ac:dyDescent="0.2">
      <c r="A14" s="166" t="s">
        <v>119</v>
      </c>
      <c r="B14" s="167"/>
      <c r="C14" s="167"/>
      <c r="D14" s="168"/>
      <c r="E14" s="83"/>
      <c r="F14" s="83">
        <v>0.5</v>
      </c>
      <c r="G14" s="83"/>
      <c r="H14" s="83"/>
      <c r="I14" s="83"/>
      <c r="J14" s="82"/>
    </row>
    <row r="15" spans="1:10" s="78" customFormat="1" ht="30" customHeight="1" x14ac:dyDescent="0.2">
      <c r="A15" s="166" t="s">
        <v>120</v>
      </c>
      <c r="B15" s="167"/>
      <c r="C15" s="167"/>
      <c r="D15" s="168"/>
      <c r="E15" s="83"/>
      <c r="F15" s="83">
        <v>0.4</v>
      </c>
      <c r="G15" s="83">
        <v>0.25</v>
      </c>
      <c r="H15" s="83">
        <v>0.15</v>
      </c>
      <c r="I15" s="83"/>
      <c r="J15" s="82"/>
    </row>
    <row r="16" spans="1:10" s="78" customFormat="1" ht="30" customHeight="1" x14ac:dyDescent="0.2">
      <c r="A16" s="166" t="s">
        <v>123</v>
      </c>
      <c r="B16" s="167"/>
      <c r="C16" s="167"/>
      <c r="D16" s="168"/>
      <c r="E16" s="83"/>
      <c r="F16" s="83"/>
      <c r="G16" s="83">
        <v>0.2</v>
      </c>
      <c r="H16" s="83">
        <v>0.25</v>
      </c>
      <c r="I16" s="83"/>
      <c r="J16" s="82"/>
    </row>
    <row r="17" spans="1:10" s="78" customFormat="1" ht="30" customHeight="1" x14ac:dyDescent="0.2">
      <c r="A17" s="166" t="s">
        <v>124</v>
      </c>
      <c r="B17" s="167"/>
      <c r="C17" s="167"/>
      <c r="D17" s="168"/>
      <c r="E17" s="83"/>
      <c r="F17" s="83"/>
      <c r="G17" s="83">
        <v>0.4</v>
      </c>
      <c r="H17" s="83"/>
      <c r="I17" s="83"/>
      <c r="J17" s="82"/>
    </row>
    <row r="18" spans="1:10" s="78" customFormat="1" ht="30" customHeight="1" x14ac:dyDescent="0.2">
      <c r="A18" s="166" t="s">
        <v>125</v>
      </c>
      <c r="B18" s="167"/>
      <c r="C18" s="167"/>
      <c r="D18" s="168"/>
      <c r="E18" s="83"/>
      <c r="F18" s="83"/>
      <c r="G18" s="83">
        <v>0.15</v>
      </c>
      <c r="H18" s="83"/>
      <c r="I18" s="83"/>
      <c r="J18" s="82"/>
    </row>
    <row r="19" spans="1:10" s="78" customFormat="1" ht="30" customHeight="1" x14ac:dyDescent="0.2">
      <c r="A19" s="166" t="s">
        <v>128</v>
      </c>
      <c r="B19" s="167"/>
      <c r="C19" s="167"/>
      <c r="D19" s="168"/>
      <c r="E19" s="83"/>
      <c r="F19" s="83"/>
      <c r="G19" s="83"/>
      <c r="H19" s="83">
        <v>0.6</v>
      </c>
      <c r="I19" s="83"/>
      <c r="J19" s="82"/>
    </row>
    <row r="20" spans="1:10" s="78" customFormat="1" ht="30" customHeight="1" x14ac:dyDescent="0.2">
      <c r="A20" s="166" t="s">
        <v>131</v>
      </c>
      <c r="B20" s="167"/>
      <c r="C20" s="167"/>
      <c r="D20" s="168"/>
      <c r="E20" s="83"/>
      <c r="F20" s="83"/>
      <c r="G20" s="83"/>
      <c r="H20" s="83"/>
      <c r="I20" s="83">
        <v>0.2</v>
      </c>
      <c r="J20" s="82"/>
    </row>
    <row r="21" spans="1:10" s="78" customFormat="1" ht="30" customHeight="1" x14ac:dyDescent="0.2">
      <c r="A21" s="166" t="s">
        <v>132</v>
      </c>
      <c r="B21" s="167"/>
      <c r="C21" s="167"/>
      <c r="D21" s="168"/>
      <c r="E21" s="83"/>
      <c r="F21" s="83"/>
      <c r="G21" s="83"/>
      <c r="H21" s="83"/>
      <c r="I21" s="83">
        <v>0.5</v>
      </c>
      <c r="J21" s="82"/>
    </row>
    <row r="22" spans="1:10" s="78" customFormat="1" ht="30" customHeight="1" x14ac:dyDescent="0.2">
      <c r="A22" s="166" t="s">
        <v>133</v>
      </c>
      <c r="B22" s="167"/>
      <c r="C22" s="167"/>
      <c r="D22" s="168"/>
      <c r="E22" s="83"/>
      <c r="F22" s="83"/>
      <c r="G22" s="83"/>
      <c r="H22" s="83"/>
      <c r="I22" s="83">
        <v>0.3</v>
      </c>
      <c r="J22" s="82"/>
    </row>
    <row r="23" spans="1:10" s="78" customFormat="1" x14ac:dyDescent="0.2">
      <c r="A23" s="162"/>
      <c r="B23" s="165"/>
      <c r="C23" s="165"/>
      <c r="D23" s="165"/>
      <c r="E23" s="63"/>
      <c r="F23" s="79"/>
      <c r="G23" s="79"/>
      <c r="H23" s="79"/>
      <c r="I23" s="79"/>
      <c r="J23" s="79"/>
    </row>
    <row r="24" spans="1:10" ht="15.75" customHeight="1" x14ac:dyDescent="0.2">
      <c r="A24" s="172" t="s">
        <v>12</v>
      </c>
      <c r="B24" s="173"/>
      <c r="C24" s="173"/>
      <c r="D24" s="174"/>
      <c r="E24" s="74">
        <f t="shared" ref="E24:J24" si="0">SUM(E12:E23)</f>
        <v>1</v>
      </c>
      <c r="F24" s="74">
        <f t="shared" si="0"/>
        <v>1</v>
      </c>
      <c r="G24" s="74">
        <f t="shared" si="0"/>
        <v>1</v>
      </c>
      <c r="H24" s="74">
        <f t="shared" si="0"/>
        <v>1</v>
      </c>
      <c r="I24" s="74">
        <f t="shared" si="0"/>
        <v>1</v>
      </c>
      <c r="J24" s="74">
        <f t="shared" si="0"/>
        <v>0</v>
      </c>
    </row>
    <row r="25" spans="1:10" x14ac:dyDescent="0.2">
      <c r="A25" s="196" t="s">
        <v>13</v>
      </c>
      <c r="B25" s="196"/>
      <c r="C25" s="196"/>
      <c r="D25" s="196"/>
      <c r="E25" s="196"/>
      <c r="F25" s="196"/>
      <c r="G25" s="196"/>
      <c r="H25" s="196"/>
      <c r="I25" s="196"/>
      <c r="J25" s="196"/>
    </row>
    <row r="26" spans="1:10" x14ac:dyDescent="0.2">
      <c r="A26" s="4">
        <v>1</v>
      </c>
      <c r="B26" s="191" t="s">
        <v>65</v>
      </c>
      <c r="C26" s="191"/>
      <c r="D26" s="191"/>
      <c r="E26" s="191"/>
      <c r="F26" s="191"/>
      <c r="G26" s="191"/>
      <c r="H26" s="191"/>
      <c r="I26" s="191"/>
      <c r="J26" s="191"/>
    </row>
    <row r="27" spans="1:10" x14ac:dyDescent="0.2">
      <c r="A27" s="4">
        <v>2</v>
      </c>
      <c r="B27" s="191" t="s">
        <v>66</v>
      </c>
      <c r="C27" s="191"/>
      <c r="D27" s="191"/>
      <c r="E27" s="191"/>
      <c r="F27" s="191"/>
      <c r="G27" s="191"/>
      <c r="H27" s="191"/>
      <c r="I27" s="191"/>
      <c r="J27" s="191"/>
    </row>
    <row r="28" spans="1:10" x14ac:dyDescent="0.2">
      <c r="A28" s="4">
        <v>3</v>
      </c>
      <c r="B28" s="191" t="s">
        <v>57</v>
      </c>
      <c r="C28" s="191"/>
      <c r="D28" s="191"/>
      <c r="E28" s="191"/>
      <c r="F28" s="191"/>
      <c r="G28" s="191"/>
      <c r="H28" s="191"/>
      <c r="I28" s="191"/>
      <c r="J28" s="191"/>
    </row>
    <row r="29" spans="1:10" ht="25.5" customHeight="1" x14ac:dyDescent="0.2">
      <c r="A29" s="4">
        <v>4</v>
      </c>
      <c r="B29" s="191" t="s">
        <v>98</v>
      </c>
      <c r="C29" s="191"/>
      <c r="D29" s="191"/>
      <c r="E29" s="191"/>
      <c r="F29" s="191"/>
      <c r="G29" s="191"/>
      <c r="H29" s="191"/>
      <c r="I29" s="191"/>
      <c r="J29" s="191"/>
    </row>
    <row r="30" spans="1:10" x14ac:dyDescent="0.2">
      <c r="A30" s="4">
        <v>5</v>
      </c>
      <c r="B30" s="191" t="s">
        <v>67</v>
      </c>
      <c r="C30" s="191"/>
      <c r="D30" s="191"/>
      <c r="E30" s="191"/>
      <c r="F30" s="191"/>
      <c r="G30" s="191"/>
      <c r="H30" s="191"/>
      <c r="I30" s="191"/>
      <c r="J30" s="191"/>
    </row>
    <row r="31" spans="1:10" s="67" customFormat="1" x14ac:dyDescent="0.2">
      <c r="A31" s="65"/>
      <c r="B31" s="66"/>
      <c r="C31" s="66"/>
      <c r="D31" s="66"/>
      <c r="E31" s="66"/>
      <c r="F31" s="66"/>
      <c r="G31" s="66"/>
      <c r="H31" s="66"/>
      <c r="I31" s="66"/>
      <c r="J31" s="66"/>
    </row>
    <row r="32" spans="1:10" s="2" customFormat="1" ht="15.75" x14ac:dyDescent="0.2">
      <c r="A32" s="159"/>
      <c r="B32" s="159"/>
      <c r="C32" s="159"/>
      <c r="D32" s="159"/>
      <c r="E32" s="175" t="s">
        <v>56</v>
      </c>
      <c r="F32" s="175"/>
      <c r="G32" s="175"/>
      <c r="H32" s="175"/>
      <c r="I32" s="175"/>
      <c r="J32" s="175"/>
    </row>
    <row r="33" spans="1:10" s="18" customFormat="1" ht="15.75" x14ac:dyDescent="0.2">
      <c r="A33" s="170" t="s">
        <v>20</v>
      </c>
      <c r="B33" s="170"/>
      <c r="C33" s="170"/>
      <c r="D33" s="170"/>
      <c r="E33" s="19" t="s">
        <v>3</v>
      </c>
      <c r="F33" s="19" t="s">
        <v>4</v>
      </c>
      <c r="G33" s="19" t="s">
        <v>5</v>
      </c>
      <c r="H33" s="19" t="s">
        <v>6</v>
      </c>
      <c r="I33" s="19" t="s">
        <v>7</v>
      </c>
      <c r="J33" s="19" t="s">
        <v>8</v>
      </c>
    </row>
    <row r="34" spans="1:10" s="2" customFormat="1" x14ac:dyDescent="0.2">
      <c r="A34" s="169"/>
      <c r="B34" s="169"/>
      <c r="C34" s="169"/>
      <c r="D34" s="169"/>
      <c r="E34" s="171" t="str">
        <f t="shared" ref="E34:J34" si="1">E11</f>
        <v>Business as usual / Do nothing</v>
      </c>
      <c r="F34" s="171" t="str">
        <f t="shared" si="1"/>
        <v>Manage overall demand for court services and improve effectiveness of in-court technology</v>
      </c>
      <c r="G34" s="171" t="str">
        <f t="shared" si="1"/>
        <v>Reconfigure existing site and make more use of third party sites and services (multi-site model)</v>
      </c>
      <c r="H34" s="171" t="str">
        <f t="shared" si="1"/>
        <v>Deliver the full range of court services from a purpose-built new facility at Noojee</v>
      </c>
      <c r="I34" s="171" t="str">
        <f t="shared" si="1"/>
        <v>Adopt a regional approach to delivery of court services</v>
      </c>
      <c r="J34" s="171" t="str">
        <f t="shared" si="1"/>
        <v>&lt;Option 6 title&gt;</v>
      </c>
    </row>
    <row r="35" spans="1:10" s="5" customFormat="1" ht="15.75" x14ac:dyDescent="0.2">
      <c r="A35" s="170"/>
      <c r="B35" s="170"/>
      <c r="C35" s="170"/>
      <c r="D35" s="170"/>
      <c r="E35" s="171"/>
      <c r="F35" s="171"/>
      <c r="G35" s="171"/>
      <c r="H35" s="171"/>
      <c r="I35" s="171"/>
      <c r="J35" s="171"/>
    </row>
    <row r="36" spans="1:10" s="18" customFormat="1" ht="15.75" x14ac:dyDescent="0.2">
      <c r="A36" s="160" t="s">
        <v>14</v>
      </c>
      <c r="B36" s="160"/>
      <c r="C36" s="160"/>
      <c r="D36" s="161"/>
      <c r="E36" s="35">
        <f>Option1WeightedBenefit</f>
        <v>0.125</v>
      </c>
      <c r="F36" s="35">
        <f>Option2WeightedBenefit</f>
        <v>0.30000000000000004</v>
      </c>
      <c r="G36" s="35">
        <f>Option3WeightedBenefit</f>
        <v>0.95</v>
      </c>
      <c r="H36" s="35">
        <f>Option4WeightedBenefit</f>
        <v>1</v>
      </c>
      <c r="I36" s="35">
        <f>Option5WeightedBenefit</f>
        <v>0.92500000000000004</v>
      </c>
      <c r="J36" s="35">
        <f>Option6WeightedBenefit</f>
        <v>0</v>
      </c>
    </row>
    <row r="37" spans="1:10" x14ac:dyDescent="0.2">
      <c r="A37" s="176" t="s">
        <v>9</v>
      </c>
      <c r="B37" s="177"/>
      <c r="C37" s="26" t="s">
        <v>183</v>
      </c>
      <c r="D37" s="20">
        <v>0.4</v>
      </c>
      <c r="E37" s="36">
        <f>Option1Benefit1</f>
        <v>0.125</v>
      </c>
      <c r="F37" s="36">
        <f>Option2Benefit1</f>
        <v>0.2</v>
      </c>
      <c r="G37" s="36">
        <f>Option3Benefit1</f>
        <v>0.4</v>
      </c>
      <c r="H37" s="36">
        <f>Option4Benefit1</f>
        <v>0.4</v>
      </c>
      <c r="I37" s="36">
        <f>Option5Benefit1</f>
        <v>0.32500000000000001</v>
      </c>
      <c r="J37" s="36">
        <f>Option6Benefit1</f>
        <v>0</v>
      </c>
    </row>
    <row r="38" spans="1:10" x14ac:dyDescent="0.2">
      <c r="A38" s="176" t="s">
        <v>10</v>
      </c>
      <c r="B38" s="177"/>
      <c r="C38" s="26" t="s">
        <v>184</v>
      </c>
      <c r="D38" s="20">
        <v>0.35</v>
      </c>
      <c r="E38" s="36">
        <f>Option1Benefit2</f>
        <v>0</v>
      </c>
      <c r="F38" s="36">
        <f>Option2Benefit2</f>
        <v>0</v>
      </c>
      <c r="G38" s="36">
        <f>Option3Benefit2</f>
        <v>0.35</v>
      </c>
      <c r="H38" s="36">
        <f>Option4Benefit2</f>
        <v>0.35</v>
      </c>
      <c r="I38" s="36">
        <f>Option5Benefit2</f>
        <v>0.35</v>
      </c>
      <c r="J38" s="36">
        <f>Option6Benefit2</f>
        <v>0</v>
      </c>
    </row>
    <row r="39" spans="1:10" x14ac:dyDescent="0.2">
      <c r="A39" s="176" t="s">
        <v>11</v>
      </c>
      <c r="B39" s="177"/>
      <c r="C39" s="28" t="s">
        <v>185</v>
      </c>
      <c r="D39" s="20">
        <v>0.25</v>
      </c>
      <c r="E39" s="36">
        <f>Option1Benefit3</f>
        <v>0</v>
      </c>
      <c r="F39" s="36">
        <f>Option2Benefit3</f>
        <v>0.1</v>
      </c>
      <c r="G39" s="36">
        <f>Option3Benefit3</f>
        <v>0.2</v>
      </c>
      <c r="H39" s="36">
        <f>Option4Benefit3</f>
        <v>0.25</v>
      </c>
      <c r="I39" s="36">
        <f>Option5Benefit3</f>
        <v>0.25</v>
      </c>
      <c r="J39" s="36">
        <f>Option6Benefit3</f>
        <v>0</v>
      </c>
    </row>
    <row r="40" spans="1:10" x14ac:dyDescent="0.2">
      <c r="A40" s="176" t="s">
        <v>41</v>
      </c>
      <c r="B40" s="177"/>
      <c r="C40" s="26" t="s">
        <v>22</v>
      </c>
      <c r="D40" s="20"/>
      <c r="E40" s="36">
        <f>Option1Benefit4</f>
        <v>0</v>
      </c>
      <c r="F40" s="36">
        <f>Option2Benefit4</f>
        <v>0</v>
      </c>
      <c r="G40" s="36">
        <f>Option3Benefit4</f>
        <v>0</v>
      </c>
      <c r="H40" s="36">
        <f>Option4Benefit4</f>
        <v>0</v>
      </c>
      <c r="I40" s="36">
        <f>Option5Benefit4</f>
        <v>0</v>
      </c>
      <c r="J40" s="36">
        <f>Option6Benefit4</f>
        <v>0</v>
      </c>
    </row>
    <row r="41" spans="1:10" ht="14.25" customHeight="1" x14ac:dyDescent="0.2">
      <c r="A41" s="195"/>
      <c r="B41" s="194"/>
      <c r="C41" s="121"/>
      <c r="D41" s="20"/>
      <c r="E41" s="36"/>
      <c r="F41" s="36"/>
      <c r="G41" s="36"/>
      <c r="H41" s="36"/>
      <c r="I41" s="36"/>
      <c r="J41" s="36"/>
    </row>
    <row r="42" spans="1:10" s="21" customFormat="1" ht="15.75" x14ac:dyDescent="0.2">
      <c r="A42" s="170" t="s">
        <v>60</v>
      </c>
      <c r="B42" s="170"/>
      <c r="C42" s="170"/>
      <c r="D42" s="170"/>
      <c r="E42" s="170"/>
      <c r="F42" s="170"/>
      <c r="G42" s="170"/>
      <c r="H42" s="170"/>
      <c r="I42" s="170"/>
      <c r="J42" s="170"/>
    </row>
    <row r="43" spans="1:10" s="2" customFormat="1" ht="76.5" x14ac:dyDescent="0.2">
      <c r="A43" s="153" t="s">
        <v>61</v>
      </c>
      <c r="B43" s="153"/>
      <c r="C43" s="153"/>
      <c r="D43" s="153"/>
      <c r="E43" s="23" t="s">
        <v>134</v>
      </c>
      <c r="F43" s="23" t="s">
        <v>135</v>
      </c>
      <c r="G43" s="131" t="s">
        <v>136</v>
      </c>
      <c r="H43" s="23" t="s">
        <v>137</v>
      </c>
      <c r="I43" s="23" t="s">
        <v>138</v>
      </c>
      <c r="J43" s="23" t="s">
        <v>62</v>
      </c>
    </row>
    <row r="44" spans="1:10" s="37" customFormat="1" ht="153" x14ac:dyDescent="0.2">
      <c r="A44" s="179" t="s">
        <v>23</v>
      </c>
      <c r="B44" s="180"/>
      <c r="C44" s="180"/>
      <c r="D44" s="181"/>
      <c r="E44" s="23"/>
      <c r="F44" s="23" t="s">
        <v>139</v>
      </c>
      <c r="G44" s="23" t="s">
        <v>140</v>
      </c>
      <c r="H44" s="23" t="s">
        <v>141</v>
      </c>
      <c r="I44" s="23" t="s">
        <v>142</v>
      </c>
      <c r="J44" s="23" t="s">
        <v>62</v>
      </c>
    </row>
    <row r="45" spans="1:10" s="37" customFormat="1" ht="76.5" x14ac:dyDescent="0.2">
      <c r="A45" s="179" t="s">
        <v>54</v>
      </c>
      <c r="B45" s="180"/>
      <c r="C45" s="180"/>
      <c r="D45" s="181"/>
      <c r="E45" s="23"/>
      <c r="F45" s="23" t="s">
        <v>143</v>
      </c>
      <c r="G45" s="23" t="s">
        <v>144</v>
      </c>
      <c r="H45" s="132" t="s">
        <v>145</v>
      </c>
      <c r="I45" s="23" t="s">
        <v>146</v>
      </c>
      <c r="J45" s="23" t="s">
        <v>62</v>
      </c>
    </row>
    <row r="46" spans="1:10" s="2" customFormat="1" ht="51" x14ac:dyDescent="0.2">
      <c r="A46" s="153" t="s">
        <v>55</v>
      </c>
      <c r="B46" s="153"/>
      <c r="C46" s="153"/>
      <c r="D46" s="153"/>
      <c r="E46" s="23"/>
      <c r="F46" s="23" t="s">
        <v>134</v>
      </c>
      <c r="G46" s="23" t="s">
        <v>147</v>
      </c>
      <c r="H46" s="132"/>
      <c r="I46" s="23"/>
      <c r="J46" s="23" t="s">
        <v>62</v>
      </c>
    </row>
    <row r="47" spans="1:10" s="44" customFormat="1" x14ac:dyDescent="0.2">
      <c r="A47" s="153"/>
      <c r="B47" s="194"/>
      <c r="C47" s="194"/>
      <c r="D47" s="194"/>
      <c r="E47" s="23"/>
      <c r="F47" s="23"/>
      <c r="G47" s="23"/>
      <c r="H47" s="23"/>
      <c r="I47" s="23"/>
      <c r="J47" s="23"/>
    </row>
    <row r="48" spans="1:10" s="38" customFormat="1" ht="15.75" x14ac:dyDescent="0.2">
      <c r="A48" s="170" t="s">
        <v>81</v>
      </c>
      <c r="B48" s="170"/>
      <c r="C48" s="170"/>
      <c r="D48" s="170"/>
      <c r="E48" s="170"/>
      <c r="F48" s="170"/>
      <c r="G48" s="170"/>
      <c r="H48" s="170"/>
      <c r="I48" s="170"/>
      <c r="J48" s="170"/>
    </row>
    <row r="49" spans="1:11" s="38" customFormat="1" ht="76.5" x14ac:dyDescent="0.2">
      <c r="A49" s="153" t="s">
        <v>83</v>
      </c>
      <c r="B49" s="153"/>
      <c r="C49" s="153"/>
      <c r="D49" s="153"/>
      <c r="E49" s="23" t="s">
        <v>148</v>
      </c>
      <c r="F49" s="131" t="s">
        <v>149</v>
      </c>
      <c r="G49" s="23" t="s">
        <v>150</v>
      </c>
      <c r="H49" s="133" t="s">
        <v>151</v>
      </c>
      <c r="I49" s="23" t="s">
        <v>152</v>
      </c>
      <c r="J49" s="23" t="s">
        <v>63</v>
      </c>
    </row>
    <row r="50" spans="1:11" s="38" customFormat="1" ht="63.75" x14ac:dyDescent="0.2">
      <c r="A50" s="179" t="s">
        <v>84</v>
      </c>
      <c r="B50" s="180"/>
      <c r="C50" s="180"/>
      <c r="D50" s="181"/>
      <c r="E50" s="23" t="s">
        <v>153</v>
      </c>
      <c r="F50" s="23" t="s">
        <v>154</v>
      </c>
      <c r="G50" s="23" t="s">
        <v>155</v>
      </c>
      <c r="H50" s="23"/>
      <c r="I50" s="23" t="s">
        <v>156</v>
      </c>
      <c r="J50" s="23" t="s">
        <v>63</v>
      </c>
    </row>
    <row r="51" spans="1:11" s="44" customFormat="1" x14ac:dyDescent="0.2">
      <c r="A51" s="153"/>
      <c r="B51" s="194"/>
      <c r="C51" s="194"/>
      <c r="D51" s="194"/>
      <c r="E51" s="23"/>
      <c r="F51" s="23"/>
      <c r="G51" s="23"/>
      <c r="H51" s="23"/>
      <c r="I51" s="23"/>
      <c r="J51" s="23"/>
    </row>
    <row r="52" spans="1:11" ht="15.75" x14ac:dyDescent="0.2">
      <c r="A52" s="170" t="s">
        <v>47</v>
      </c>
      <c r="B52" s="170"/>
      <c r="C52" s="170"/>
      <c r="D52" s="170"/>
      <c r="E52" s="170"/>
      <c r="F52" s="170"/>
      <c r="G52" s="170"/>
      <c r="H52" s="170"/>
      <c r="I52" s="170"/>
      <c r="J52" s="170"/>
    </row>
    <row r="53" spans="1:11" s="2" customFormat="1" ht="102" x14ac:dyDescent="0.2">
      <c r="A53" s="182" t="s">
        <v>58</v>
      </c>
      <c r="B53" s="182"/>
      <c r="C53" s="182"/>
      <c r="D53" s="182"/>
      <c r="E53" s="23"/>
      <c r="F53" s="23" t="s">
        <v>157</v>
      </c>
      <c r="G53" s="23" t="s">
        <v>158</v>
      </c>
      <c r="H53" s="23" t="s">
        <v>158</v>
      </c>
      <c r="I53" s="23" t="s">
        <v>159</v>
      </c>
      <c r="J53" s="23" t="s">
        <v>64</v>
      </c>
    </row>
    <row r="54" spans="1:11" s="2" customFormat="1" ht="63.75" x14ac:dyDescent="0.2">
      <c r="A54" s="182" t="s">
        <v>59</v>
      </c>
      <c r="B54" s="182"/>
      <c r="C54" s="182"/>
      <c r="D54" s="182"/>
      <c r="E54" s="23"/>
      <c r="F54" s="23" t="s">
        <v>160</v>
      </c>
      <c r="G54" s="23"/>
      <c r="H54" s="23"/>
      <c r="I54" s="23" t="s">
        <v>161</v>
      </c>
      <c r="J54" s="23" t="s">
        <v>64</v>
      </c>
    </row>
    <row r="55" spans="1:11" s="68" customFormat="1" x14ac:dyDescent="0.2">
      <c r="A55" s="153"/>
      <c r="B55" s="194"/>
      <c r="C55" s="194"/>
      <c r="D55" s="194"/>
      <c r="E55" s="23"/>
      <c r="F55" s="23"/>
      <c r="G55" s="23"/>
      <c r="H55" s="23"/>
      <c r="I55" s="23"/>
      <c r="J55" s="23"/>
    </row>
    <row r="56" spans="1:11" s="30" customFormat="1" ht="36.75" customHeight="1" x14ac:dyDescent="0.2">
      <c r="A56" s="184" t="s">
        <v>85</v>
      </c>
      <c r="B56" s="184"/>
      <c r="C56" s="184"/>
      <c r="D56" s="184"/>
      <c r="E56" s="125" t="s">
        <v>162</v>
      </c>
      <c r="F56" s="125" t="s">
        <v>162</v>
      </c>
      <c r="G56" s="125" t="s">
        <v>162</v>
      </c>
      <c r="H56" s="125" t="s">
        <v>163</v>
      </c>
      <c r="I56" s="125" t="s">
        <v>163</v>
      </c>
      <c r="J56" s="125" t="s">
        <v>82</v>
      </c>
    </row>
    <row r="57" spans="1:11" s="69" customFormat="1" ht="12" customHeight="1" x14ac:dyDescent="0.2">
      <c r="A57" s="39"/>
      <c r="B57" s="40"/>
      <c r="C57" s="40"/>
      <c r="D57" s="40"/>
      <c r="E57" s="41"/>
      <c r="F57" s="41"/>
      <c r="G57" s="41"/>
      <c r="H57" s="41"/>
      <c r="I57" s="41"/>
      <c r="J57" s="42"/>
    </row>
    <row r="58" spans="1:11" s="119" customFormat="1" ht="20.100000000000001" customHeight="1" x14ac:dyDescent="0.25">
      <c r="A58" s="154" t="s">
        <v>21</v>
      </c>
      <c r="B58" s="155"/>
      <c r="C58" s="155"/>
      <c r="D58" s="155"/>
      <c r="E58" s="117"/>
      <c r="F58" s="117"/>
      <c r="G58" s="117"/>
      <c r="H58" s="117"/>
      <c r="I58" s="117"/>
      <c r="J58" s="117"/>
      <c r="K58" s="118"/>
    </row>
    <row r="59" spans="1:11" x14ac:dyDescent="0.2">
      <c r="A59" s="182" t="s">
        <v>78</v>
      </c>
      <c r="B59" s="182"/>
      <c r="C59" s="182"/>
      <c r="D59" s="182"/>
      <c r="E59" s="23" t="s">
        <v>164</v>
      </c>
      <c r="F59" s="23" t="s">
        <v>165</v>
      </c>
      <c r="G59" s="23" t="s">
        <v>166</v>
      </c>
      <c r="H59" s="23" t="s">
        <v>167</v>
      </c>
      <c r="I59" s="23" t="s">
        <v>168</v>
      </c>
      <c r="J59" s="22" t="s">
        <v>24</v>
      </c>
    </row>
    <row r="60" spans="1:11" x14ac:dyDescent="0.2">
      <c r="A60" s="182" t="s">
        <v>79</v>
      </c>
      <c r="B60" s="182"/>
      <c r="C60" s="182"/>
      <c r="D60" s="182"/>
      <c r="E60" s="23" t="s">
        <v>25</v>
      </c>
      <c r="F60" s="23" t="s">
        <v>169</v>
      </c>
      <c r="G60" s="23" t="s">
        <v>170</v>
      </c>
      <c r="H60" s="23" t="s">
        <v>25</v>
      </c>
      <c r="I60" s="23" t="s">
        <v>25</v>
      </c>
      <c r="J60" s="22" t="s">
        <v>25</v>
      </c>
    </row>
    <row r="61" spans="1:11" s="115" customFormat="1" ht="20.100000000000001" customHeight="1" x14ac:dyDescent="0.25">
      <c r="A61" s="154" t="s">
        <v>27</v>
      </c>
      <c r="B61" s="156"/>
      <c r="C61" s="156"/>
      <c r="D61" s="156"/>
      <c r="E61" s="116"/>
      <c r="F61" s="116"/>
      <c r="G61" s="116"/>
      <c r="H61" s="116"/>
      <c r="I61" s="116"/>
      <c r="J61" s="116"/>
    </row>
    <row r="62" spans="1:11" s="30" customFormat="1" x14ac:dyDescent="0.2">
      <c r="A62" s="182" t="s">
        <v>15</v>
      </c>
      <c r="B62" s="182"/>
      <c r="C62" s="182"/>
      <c r="D62" s="182"/>
      <c r="E62" s="23" t="s">
        <v>26</v>
      </c>
      <c r="F62" s="23" t="s">
        <v>171</v>
      </c>
      <c r="G62" s="23" t="s">
        <v>172</v>
      </c>
      <c r="H62" s="23" t="s">
        <v>173</v>
      </c>
      <c r="I62" s="23" t="s">
        <v>174</v>
      </c>
      <c r="J62" s="22" t="s">
        <v>26</v>
      </c>
    </row>
    <row r="63" spans="1:11" s="115" customFormat="1" ht="20.100000000000001" customHeight="1" x14ac:dyDescent="0.25">
      <c r="A63" s="154" t="s">
        <v>16</v>
      </c>
      <c r="B63" s="156"/>
      <c r="C63" s="156"/>
      <c r="D63" s="156"/>
      <c r="E63" s="114"/>
      <c r="F63" s="114"/>
      <c r="G63" s="114"/>
      <c r="H63" s="114"/>
      <c r="I63" s="114"/>
      <c r="J63" s="114"/>
    </row>
    <row r="64" spans="1:11" ht="15.75" x14ac:dyDescent="0.2">
      <c r="A64" s="186" t="s">
        <v>99</v>
      </c>
      <c r="B64" s="187"/>
      <c r="C64" s="187"/>
      <c r="D64" s="188"/>
      <c r="E64" s="24"/>
      <c r="F64" s="134">
        <v>3</v>
      </c>
      <c r="G64" s="134">
        <v>1</v>
      </c>
      <c r="H64" s="134"/>
      <c r="I64" s="134">
        <v>2</v>
      </c>
      <c r="J64" s="24"/>
    </row>
    <row r="65" spans="1:10" ht="15.75" x14ac:dyDescent="0.2">
      <c r="A65" s="6"/>
      <c r="B65" s="7"/>
      <c r="C65" s="7"/>
      <c r="D65" s="7"/>
      <c r="E65" s="25"/>
      <c r="F65" s="25"/>
      <c r="G65" s="25"/>
      <c r="H65" s="25"/>
      <c r="I65" s="25"/>
      <c r="J65" s="25"/>
    </row>
    <row r="66" spans="1:10" ht="15.75" x14ac:dyDescent="0.2">
      <c r="A66" s="6"/>
      <c r="B66" s="7"/>
      <c r="C66" s="7"/>
      <c r="D66" s="7"/>
      <c r="E66" s="25"/>
      <c r="F66" s="25"/>
      <c r="G66" s="25"/>
      <c r="H66" s="25"/>
      <c r="I66" s="25"/>
      <c r="J66" s="25"/>
    </row>
    <row r="67" spans="1:10" ht="15.75" customHeight="1" x14ac:dyDescent="0.2">
      <c r="A67" s="157" t="s">
        <v>19</v>
      </c>
      <c r="B67" s="158"/>
      <c r="C67" s="158"/>
      <c r="D67" s="71"/>
      <c r="E67" s="151" t="s">
        <v>175</v>
      </c>
      <c r="F67" s="151"/>
      <c r="G67" s="151"/>
      <c r="H67" s="151"/>
      <c r="I67" s="151"/>
      <c r="J67" s="151"/>
    </row>
    <row r="68" spans="1:10" x14ac:dyDescent="0.2">
      <c r="A68" s="72"/>
      <c r="B68" s="72"/>
      <c r="C68" s="72"/>
      <c r="D68" s="73"/>
      <c r="E68" s="152"/>
      <c r="F68" s="152"/>
      <c r="G68" s="152"/>
      <c r="H68" s="152"/>
      <c r="I68" s="152"/>
      <c r="J68" s="152"/>
    </row>
    <row r="69" spans="1:10" s="67" customFormat="1" x14ac:dyDescent="0.2">
      <c r="A69" s="70"/>
      <c r="B69" s="70"/>
      <c r="C69" s="70"/>
      <c r="D69" s="70"/>
      <c r="E69" s="70"/>
      <c r="F69" s="70"/>
      <c r="G69" s="70"/>
      <c r="H69" s="70"/>
      <c r="I69" s="70"/>
      <c r="J69" s="70"/>
    </row>
    <row r="70" spans="1:10" ht="15.75" customHeight="1" x14ac:dyDescent="0.2">
      <c r="A70" s="157" t="s">
        <v>17</v>
      </c>
      <c r="B70" s="158"/>
      <c r="C70" s="158"/>
      <c r="D70" s="71"/>
      <c r="E70" s="151" t="s">
        <v>176</v>
      </c>
      <c r="F70" s="151"/>
      <c r="G70" s="151"/>
      <c r="H70" s="151"/>
      <c r="I70" s="151"/>
      <c r="J70" s="151"/>
    </row>
    <row r="71" spans="1:10" x14ac:dyDescent="0.2">
      <c r="A71" s="72"/>
      <c r="B71" s="72"/>
      <c r="C71" s="72"/>
      <c r="D71" s="73"/>
      <c r="E71" s="152"/>
      <c r="F71" s="152"/>
      <c r="G71" s="152"/>
      <c r="H71" s="152"/>
      <c r="I71" s="152"/>
      <c r="J71" s="152"/>
    </row>
    <row r="72" spans="1:10" s="67" customFormat="1" x14ac:dyDescent="0.2">
      <c r="A72" s="70"/>
      <c r="B72" s="70"/>
      <c r="C72" s="70"/>
      <c r="D72" s="70"/>
      <c r="E72" s="70"/>
      <c r="F72" s="70"/>
      <c r="G72" s="70"/>
      <c r="H72" s="70"/>
      <c r="I72" s="70"/>
      <c r="J72" s="70"/>
    </row>
    <row r="73" spans="1:10" s="27" customFormat="1" x14ac:dyDescent="0.2">
      <c r="A73" s="189" t="s">
        <v>18</v>
      </c>
      <c r="B73" s="189"/>
      <c r="C73" s="189"/>
      <c r="D73" s="189"/>
      <c r="E73" s="189"/>
      <c r="F73" s="189"/>
      <c r="G73" s="189"/>
      <c r="H73" s="189"/>
      <c r="I73" s="189"/>
      <c r="J73" s="189"/>
    </row>
    <row r="74" spans="1:10" x14ac:dyDescent="0.2">
      <c r="A74" s="4" t="s">
        <v>31</v>
      </c>
      <c r="B74" s="185" t="s">
        <v>53</v>
      </c>
      <c r="C74" s="185"/>
      <c r="D74" s="185"/>
      <c r="E74" s="185"/>
      <c r="F74" s="185"/>
      <c r="G74" s="185"/>
      <c r="H74" s="185"/>
      <c r="I74" s="185"/>
      <c r="J74" s="185"/>
    </row>
    <row r="75" spans="1:10" x14ac:dyDescent="0.2">
      <c r="A75" s="4" t="s">
        <v>32</v>
      </c>
      <c r="B75" s="178" t="s">
        <v>69</v>
      </c>
      <c r="C75" s="178"/>
      <c r="D75" s="178"/>
      <c r="E75" s="178"/>
      <c r="F75" s="178"/>
      <c r="G75" s="178"/>
      <c r="H75" s="178"/>
      <c r="I75" s="178"/>
      <c r="J75" s="178"/>
    </row>
    <row r="76" spans="1:10" x14ac:dyDescent="0.2">
      <c r="A76" s="4" t="s">
        <v>33</v>
      </c>
      <c r="B76" s="178" t="s">
        <v>70</v>
      </c>
      <c r="C76" s="178"/>
      <c r="D76" s="178"/>
      <c r="E76" s="178"/>
      <c r="F76" s="178"/>
      <c r="G76" s="178"/>
      <c r="H76" s="178"/>
      <c r="I76" s="178"/>
      <c r="J76" s="178"/>
    </row>
    <row r="77" spans="1:10" ht="24.75" customHeight="1" x14ac:dyDescent="0.2">
      <c r="A77" s="4" t="s">
        <v>34</v>
      </c>
      <c r="B77" s="178" t="s">
        <v>71</v>
      </c>
      <c r="C77" s="178"/>
      <c r="D77" s="178"/>
      <c r="E77" s="178"/>
      <c r="F77" s="178"/>
      <c r="G77" s="178"/>
      <c r="H77" s="178"/>
      <c r="I77" s="178"/>
      <c r="J77" s="178"/>
    </row>
    <row r="78" spans="1:10" ht="13.5" customHeight="1" x14ac:dyDescent="0.2">
      <c r="A78" s="4" t="s">
        <v>35</v>
      </c>
      <c r="B78" s="185" t="s">
        <v>72</v>
      </c>
      <c r="C78" s="185"/>
      <c r="D78" s="185"/>
      <c r="E78" s="185"/>
      <c r="F78" s="185"/>
      <c r="G78" s="185"/>
      <c r="H78" s="33"/>
      <c r="I78" s="29"/>
      <c r="J78" s="29"/>
    </row>
    <row r="79" spans="1:10" ht="12.75" customHeight="1" x14ac:dyDescent="0.2">
      <c r="A79" s="4" t="s">
        <v>36</v>
      </c>
      <c r="B79" s="185" t="s">
        <v>73</v>
      </c>
      <c r="C79" s="185"/>
      <c r="D79" s="185"/>
      <c r="E79" s="185"/>
      <c r="F79" s="185"/>
      <c r="G79" s="185"/>
      <c r="H79" s="185"/>
      <c r="I79" s="29"/>
      <c r="J79" s="29"/>
    </row>
    <row r="80" spans="1:10" x14ac:dyDescent="0.2">
      <c r="A80" s="4" t="s">
        <v>37</v>
      </c>
      <c r="B80" s="178" t="s">
        <v>68</v>
      </c>
      <c r="C80" s="178"/>
      <c r="D80" s="178"/>
      <c r="E80" s="178"/>
      <c r="F80" s="178"/>
      <c r="G80" s="178"/>
      <c r="H80" s="178"/>
      <c r="I80" s="178"/>
      <c r="J80" s="178"/>
    </row>
    <row r="81" spans="1:10" x14ac:dyDescent="0.2">
      <c r="A81" s="4" t="s">
        <v>38</v>
      </c>
      <c r="B81" s="185" t="s">
        <v>77</v>
      </c>
      <c r="C81" s="185"/>
      <c r="D81" s="185"/>
      <c r="E81" s="185"/>
      <c r="F81" s="185"/>
      <c r="G81" s="185"/>
      <c r="H81" s="185"/>
      <c r="I81" s="185"/>
      <c r="J81" s="185"/>
    </row>
    <row r="82" spans="1:10" ht="25.5" customHeight="1" x14ac:dyDescent="0.2">
      <c r="A82" s="4" t="s">
        <v>39</v>
      </c>
      <c r="B82" s="178" t="s">
        <v>80</v>
      </c>
      <c r="C82" s="178"/>
      <c r="D82" s="178"/>
      <c r="E82" s="178"/>
      <c r="F82" s="178"/>
      <c r="G82" s="178"/>
      <c r="H82" s="178"/>
      <c r="I82" s="178"/>
      <c r="J82" s="178"/>
    </row>
    <row r="83" spans="1:10" x14ac:dyDescent="0.2">
      <c r="A83" s="4" t="s">
        <v>40</v>
      </c>
      <c r="B83" s="178" t="s">
        <v>74</v>
      </c>
      <c r="C83" s="178"/>
      <c r="D83" s="178"/>
      <c r="E83" s="178"/>
      <c r="F83" s="178"/>
      <c r="G83" s="178"/>
      <c r="H83" s="178"/>
      <c r="I83" s="178"/>
      <c r="J83" s="178"/>
    </row>
    <row r="84" spans="1:10" x14ac:dyDescent="0.2">
      <c r="A84" s="4" t="s">
        <v>48</v>
      </c>
      <c r="B84" s="178" t="s">
        <v>75</v>
      </c>
      <c r="C84" s="178"/>
      <c r="D84" s="178"/>
      <c r="E84" s="178"/>
      <c r="F84" s="178"/>
      <c r="G84" s="178"/>
      <c r="H84" s="178"/>
      <c r="I84" s="178"/>
      <c r="J84" s="178"/>
    </row>
    <row r="85" spans="1:10" x14ac:dyDescent="0.2">
      <c r="A85" s="4" t="s">
        <v>49</v>
      </c>
      <c r="B85" s="178" t="s">
        <v>76</v>
      </c>
      <c r="C85" s="178"/>
      <c r="D85" s="178"/>
      <c r="E85" s="178"/>
      <c r="F85" s="178"/>
      <c r="G85" s="178"/>
      <c r="H85" s="178"/>
      <c r="I85" s="178"/>
      <c r="J85" s="178"/>
    </row>
    <row r="86" spans="1:10" s="27" customFormat="1" ht="12.75" customHeight="1" x14ac:dyDescent="0.2">
      <c r="A86" s="190" t="s">
        <v>179</v>
      </c>
      <c r="B86" s="190"/>
      <c r="C86" s="190"/>
      <c r="D86" s="190"/>
      <c r="E86" s="190"/>
      <c r="F86" s="190"/>
      <c r="G86" s="190"/>
      <c r="H86" s="190"/>
      <c r="I86" s="190"/>
      <c r="J86" s="190"/>
    </row>
    <row r="87" spans="1:10" s="78" customFormat="1" x14ac:dyDescent="0.2">
      <c r="A87" s="136" t="s">
        <v>31</v>
      </c>
      <c r="B87" s="183" t="s">
        <v>180</v>
      </c>
      <c r="C87" s="183"/>
      <c r="D87" s="183"/>
      <c r="E87" s="183"/>
      <c r="F87" s="183"/>
      <c r="G87" s="183"/>
      <c r="H87" s="183"/>
      <c r="I87" s="183"/>
      <c r="J87" s="183"/>
    </row>
    <row r="88" spans="1:10" s="78" customFormat="1" x14ac:dyDescent="0.2">
      <c r="A88" s="136" t="s">
        <v>32</v>
      </c>
      <c r="B88" s="183" t="s">
        <v>181</v>
      </c>
      <c r="C88" s="183"/>
      <c r="D88" s="183"/>
      <c r="E88" s="183"/>
      <c r="F88" s="183"/>
      <c r="G88" s="183"/>
      <c r="H88" s="183"/>
      <c r="I88" s="183"/>
      <c r="J88" s="183"/>
    </row>
    <row r="89" spans="1:10" s="78" customFormat="1" x14ac:dyDescent="0.2">
      <c r="A89" s="136" t="s">
        <v>33</v>
      </c>
      <c r="B89" s="183" t="s">
        <v>182</v>
      </c>
      <c r="C89" s="183"/>
      <c r="D89" s="183"/>
      <c r="E89" s="183"/>
      <c r="F89" s="183"/>
      <c r="G89" s="183"/>
      <c r="H89" s="183"/>
      <c r="I89" s="183"/>
      <c r="J89" s="183"/>
    </row>
    <row r="90" spans="1:10" x14ac:dyDescent="0.2">
      <c r="B90" s="183"/>
      <c r="C90" s="183"/>
      <c r="D90" s="183"/>
      <c r="E90" s="183"/>
      <c r="F90" s="183"/>
      <c r="G90" s="183"/>
      <c r="H90" s="183"/>
      <c r="I90" s="183"/>
      <c r="J90" s="183"/>
    </row>
    <row r="91" spans="1:10" x14ac:dyDescent="0.2">
      <c r="B91" s="183"/>
      <c r="C91" s="183"/>
      <c r="D91" s="183"/>
      <c r="E91" s="183"/>
      <c r="F91" s="183"/>
      <c r="G91" s="183"/>
      <c r="H91" s="183"/>
      <c r="I91" s="183"/>
      <c r="J91" s="183"/>
    </row>
  </sheetData>
  <mergeCells count="87">
    <mergeCell ref="A19:D19"/>
    <mergeCell ref="A20:D20"/>
    <mergeCell ref="A21:D21"/>
    <mergeCell ref="A22:D22"/>
    <mergeCell ref="A13:D13"/>
    <mergeCell ref="A14:D14"/>
    <mergeCell ref="A15:D15"/>
    <mergeCell ref="A16:D16"/>
    <mergeCell ref="A17:D17"/>
    <mergeCell ref="A18:D18"/>
    <mergeCell ref="B3:H4"/>
    <mergeCell ref="A47:D47"/>
    <mergeCell ref="A51:D51"/>
    <mergeCell ref="A55:D55"/>
    <mergeCell ref="A41:B41"/>
    <mergeCell ref="A48:J48"/>
    <mergeCell ref="A49:D49"/>
    <mergeCell ref="E9:J9"/>
    <mergeCell ref="A54:D54"/>
    <mergeCell ref="A44:D44"/>
    <mergeCell ref="A25:J25"/>
    <mergeCell ref="A42:J42"/>
    <mergeCell ref="A39:B39"/>
    <mergeCell ref="B27:J27"/>
    <mergeCell ref="B30:J30"/>
    <mergeCell ref="A36:D36"/>
    <mergeCell ref="A86:J86"/>
    <mergeCell ref="B85:J85"/>
    <mergeCell ref="A53:D53"/>
    <mergeCell ref="B26:J26"/>
    <mergeCell ref="B28:J28"/>
    <mergeCell ref="B29:J29"/>
    <mergeCell ref="G34:G35"/>
    <mergeCell ref="H34:H35"/>
    <mergeCell ref="I34:I35"/>
    <mergeCell ref="J34:J35"/>
    <mergeCell ref="F34:F35"/>
    <mergeCell ref="A45:D45"/>
    <mergeCell ref="A43:D43"/>
    <mergeCell ref="B82:J82"/>
    <mergeCell ref="B79:H79"/>
    <mergeCell ref="A40:B40"/>
    <mergeCell ref="B91:J91"/>
    <mergeCell ref="A56:D56"/>
    <mergeCell ref="B78:G78"/>
    <mergeCell ref="B75:J75"/>
    <mergeCell ref="B76:J76"/>
    <mergeCell ref="B77:J77"/>
    <mergeCell ref="B90:J90"/>
    <mergeCell ref="B87:J87"/>
    <mergeCell ref="B88:J88"/>
    <mergeCell ref="B89:J89"/>
    <mergeCell ref="B81:J81"/>
    <mergeCell ref="A64:D64"/>
    <mergeCell ref="A73:J73"/>
    <mergeCell ref="B80:J80"/>
    <mergeCell ref="B74:J74"/>
    <mergeCell ref="E70:J71"/>
    <mergeCell ref="A70:C70"/>
    <mergeCell ref="B83:J83"/>
    <mergeCell ref="B84:J84"/>
    <mergeCell ref="A50:D50"/>
    <mergeCell ref="A60:D60"/>
    <mergeCell ref="A62:D62"/>
    <mergeCell ref="A59:D59"/>
    <mergeCell ref="A52:J52"/>
    <mergeCell ref="E32:J32"/>
    <mergeCell ref="A32:D32"/>
    <mergeCell ref="A33:D33"/>
    <mergeCell ref="A37:B37"/>
    <mergeCell ref="A38:B38"/>
    <mergeCell ref="B5:H6"/>
    <mergeCell ref="E67:J68"/>
    <mergeCell ref="A46:D46"/>
    <mergeCell ref="A58:D58"/>
    <mergeCell ref="A61:D61"/>
    <mergeCell ref="A63:D63"/>
    <mergeCell ref="A67:C67"/>
    <mergeCell ref="A9:D9"/>
    <mergeCell ref="A10:D10"/>
    <mergeCell ref="A11:D11"/>
    <mergeCell ref="A23:D23"/>
    <mergeCell ref="A12:D12"/>
    <mergeCell ref="A34:D34"/>
    <mergeCell ref="A35:D35"/>
    <mergeCell ref="E34:E35"/>
    <mergeCell ref="A24:D24"/>
  </mergeCells>
  <conditionalFormatting sqref="E24:J24">
    <cfRule type="cellIs" dxfId="5" priority="3" stopIfTrue="1" operator="greaterThan">
      <formula>100%</formula>
    </cfRule>
    <cfRule type="cellIs" dxfId="4" priority="34" stopIfTrue="1" operator="lessThan">
      <formula>100%</formula>
    </cfRule>
    <cfRule type="cellIs" dxfId="3" priority="38" stopIfTrue="1" operator="equal">
      <formula>100%</formula>
    </cfRule>
  </conditionalFormatting>
  <conditionalFormatting sqref="E65:J66 E64 J64">
    <cfRule type="cellIs" dxfId="2" priority="4" operator="equal">
      <formula>1</formula>
    </cfRule>
  </conditionalFormatting>
  <conditionalFormatting sqref="E12:J23">
    <cfRule type="notContainsBlanks" dxfId="1" priority="2">
      <formula>LEN(TRIM(E12))&gt;0</formula>
    </cfRule>
  </conditionalFormatting>
  <conditionalFormatting sqref="F64:I64">
    <cfRule type="cellIs" dxfId="0" priority="1" operator="equal">
      <formula>1</formula>
    </cfRule>
  </conditionalFormatting>
  <dataValidations xWindow="582" yWindow="991" count="2">
    <dataValidation type="list" errorStyle="information" allowBlank="1" showInputMessage="1" showErrorMessage="1" errorTitle="Incorrect entry" error="Please select an entry from the list." promptTitle="Workshop required" prompt="Please indicate if a real options analysis workshop is required." sqref="E56:J56">
      <formula1>"Yes,No,Maybe"</formula1>
    </dataValidation>
    <dataValidation type="whole" errorStyle="information" allowBlank="1" showInputMessage="1" showErrorMessage="1" errorTitle="Incorrect ranking" error="Please enter a ranking from 1 to 6." promptTitle="Option ranking" prompt="Rank each option in order of preference." sqref="E64:J64">
      <formula1>1</formula1>
      <formula2>6</formula2>
    </dataValidation>
  </dataValidations>
  <pageMargins left="0.25" right="0.25" top="0.75" bottom="0.75" header="0.3" footer="0.3"/>
  <pageSetup paperSize="8" scale="97" fitToHeight="0" orientation="portrait" r:id="rId1"/>
  <legacyDrawing r:id="rId2"/>
</worksheet>
</file>

<file path=customUI/_rels/customUI14.xml.rels><?xml version="1.0" encoding="UTF-8" standalone="yes"?>
<Relationships xmlns="http://schemas.openxmlformats.org/package/2006/relationships"><Relationship Id="CreateReport" Type="http://schemas.openxmlformats.org/officeDocument/2006/relationships/image" Target="images/CreateBriefingFolder.png"/><Relationship Id="CopyInterventions" Type="http://schemas.openxmlformats.org/officeDocument/2006/relationships/image" Target="images/CopyInterventions.png"/></Relationships>
</file>

<file path=customUI/customUI14.xml><?xml version="1.0" encoding="utf-8"?>
<customUI xmlns="http://schemas.microsoft.com/office/2009/07/customui">
  <ribbon startFromScratch="false">
    <tabs>
      <tab id="tabRoar" label="ROA Report">
        <group id="grpROAReport" label="ROA Report">
          <button id="btnCopyInterventions" label="Copy Interventions" size="large" image="CopyInterventions" onAction="ROARibbonCallbacks.CallbackOnAction" screentip="Copy interventions to the ROA worksheet."/>
          <button id="btnCreateReport" label="Create Report" size="large" image="CreateReport" onAction="ROARibbonCallbacks.CallbackOnAction" screentip="Create Response Options Analysis Repor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72</vt:i4>
      </vt:variant>
    </vt:vector>
  </HeadingPairs>
  <TitlesOfParts>
    <vt:vector size="74" baseType="lpstr">
      <vt:lpstr>KPI and Intervention assessment</vt:lpstr>
      <vt:lpstr>ROA Worksheet</vt:lpstr>
      <vt:lpstr>Benefit1KPI1</vt:lpstr>
      <vt:lpstr>Benefit1KPI1Rating</vt:lpstr>
      <vt:lpstr>Benefit1KPI2</vt:lpstr>
      <vt:lpstr>Benefit1KPI2Rating</vt:lpstr>
      <vt:lpstr>Benefit2KPI1</vt:lpstr>
      <vt:lpstr>Benefit2KPI1Rating</vt:lpstr>
      <vt:lpstr>Benefit2KPI2</vt:lpstr>
      <vt:lpstr>Benefit2KPI2Rating</vt:lpstr>
      <vt:lpstr>Benefit3KPI1</vt:lpstr>
      <vt:lpstr>Benefit3KPI1Rating</vt:lpstr>
      <vt:lpstr>Benefit3KPI2</vt:lpstr>
      <vt:lpstr>Benefit3KPI2Rating</vt:lpstr>
      <vt:lpstr>Benefit4KPI1</vt:lpstr>
      <vt:lpstr>Benefit4KPI1Rating</vt:lpstr>
      <vt:lpstr>Benefit4KPI2</vt:lpstr>
      <vt:lpstr>Benefit4KPI2Rating</vt:lpstr>
      <vt:lpstr>DepartmentName</vt:lpstr>
      <vt:lpstr>InvestmentSubtitle</vt:lpstr>
      <vt:lpstr>InvestmentTitle</vt:lpstr>
      <vt:lpstr>Option1Benefit1</vt:lpstr>
      <vt:lpstr>Option1Benefit2</vt:lpstr>
      <vt:lpstr>Option1Benefit3</vt:lpstr>
      <vt:lpstr>Option1Benefit4</vt:lpstr>
      <vt:lpstr>Option1Description</vt:lpstr>
      <vt:lpstr>Option1Interventions</vt:lpstr>
      <vt:lpstr>Option1Title</vt:lpstr>
      <vt:lpstr>Option1WeightedBenefit</vt:lpstr>
      <vt:lpstr>Option2Benefit1</vt:lpstr>
      <vt:lpstr>Option2Benefit2</vt:lpstr>
      <vt:lpstr>Option2Benefit3</vt:lpstr>
      <vt:lpstr>Option2Benefit4</vt:lpstr>
      <vt:lpstr>Option2Description</vt:lpstr>
      <vt:lpstr>Option2Interventions</vt:lpstr>
      <vt:lpstr>Option2Title</vt:lpstr>
      <vt:lpstr>Option2WeightedBenefit</vt:lpstr>
      <vt:lpstr>Option3Benefit1</vt:lpstr>
      <vt:lpstr>Option3Benefit2</vt:lpstr>
      <vt:lpstr>Option3Benefit3</vt:lpstr>
      <vt:lpstr>Option3Benefit4</vt:lpstr>
      <vt:lpstr>Option3Description</vt:lpstr>
      <vt:lpstr>Option3Interventions</vt:lpstr>
      <vt:lpstr>Option3Title</vt:lpstr>
      <vt:lpstr>Option3WeightedBenefit</vt:lpstr>
      <vt:lpstr>Option4Benefit1</vt:lpstr>
      <vt:lpstr>Option4Benefit2</vt:lpstr>
      <vt:lpstr>Option4Benefit3</vt:lpstr>
      <vt:lpstr>Option4Benefit4</vt:lpstr>
      <vt:lpstr>Option4Description</vt:lpstr>
      <vt:lpstr>Option4Interventions</vt:lpstr>
      <vt:lpstr>Option4Title</vt:lpstr>
      <vt:lpstr>Option4WeightedBenefit</vt:lpstr>
      <vt:lpstr>Option5Benefit1</vt:lpstr>
      <vt:lpstr>Option5Benefit2</vt:lpstr>
      <vt:lpstr>Option5Benefit3</vt:lpstr>
      <vt:lpstr>Option5Benefit4</vt:lpstr>
      <vt:lpstr>Option5Description</vt:lpstr>
      <vt:lpstr>Option5Interventions</vt:lpstr>
      <vt:lpstr>Option5Title</vt:lpstr>
      <vt:lpstr>Option5WeightedBenefit</vt:lpstr>
      <vt:lpstr>Option6Benefit1</vt:lpstr>
      <vt:lpstr>Option6Benefit2</vt:lpstr>
      <vt:lpstr>Option6Benefit3</vt:lpstr>
      <vt:lpstr>Option6Benefit4</vt:lpstr>
      <vt:lpstr>Option6Description</vt:lpstr>
      <vt:lpstr>Option6Interventions</vt:lpstr>
      <vt:lpstr>Option6Title</vt:lpstr>
      <vt:lpstr>Option6WeightedBenefit</vt:lpstr>
      <vt:lpstr>OverallAssessment</vt:lpstr>
      <vt:lpstr>'ROA Worksheet'!Print_Area</vt:lpstr>
      <vt:lpstr>Recommendation</vt:lpstr>
      <vt:lpstr>ROAInterventions</vt:lpstr>
      <vt:lpstr>ROARisks</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IMS_6-0_FS_ROA_Worksheet</dc:title>
  <dc:creator>Rae Fankhauser</dc:creator>
  <dc:description>TRIM Record Number: in TRIM database:PT</dc:description>
  <cp:lastModifiedBy>Stephanie Mizzi</cp:lastModifiedBy>
  <cp:lastPrinted>2017-02-14T07:30:30Z</cp:lastPrinted>
  <dcterms:created xsi:type="dcterms:W3CDTF">2012-06-06T01:04:20Z</dcterms:created>
  <dcterms:modified xsi:type="dcterms:W3CDTF">2017-06-01T03:11:16Z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e23fa023-3b0b-4277-9807-00a99aeb93f8</vt:lpwstr>
  </property>
  <property fmtid="{D5CDD505-2E9C-101B-9397-08002B2CF9AE}" pid="3" name="PSPFClassification">
    <vt:lpwstr>Do Not Mark</vt:lpwstr>
  </property>
</Properties>
</file>